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showHorizontalScroll="0" showVerticalScroll="0" showSheetTabs="0" xWindow="120" yWindow="75" windowWidth="28515" windowHeight="12600" tabRatio="645"/>
  </bookViews>
  <sheets>
    <sheet name="RESUM" sheetId="1" r:id="rId1"/>
    <sheet name="CONTRAT" sheetId="2" state="veryHidden" r:id="rId2"/>
    <sheet name="CG" sheetId="4" state="veryHidden" r:id="rId3"/>
    <sheet name="FicheType" sheetId="3" state="veryHidden" r:id="rId4"/>
    <sheet name="Feuil1" sheetId="17" state="veryHidden" r:id="rId5"/>
  </sheets>
  <definedNames>
    <definedName name="JOURS">CONTRAT!$H$8:$H$13</definedName>
    <definedName name="Liste_Acc_Divers">RESUM!$L$11:$L$13</definedName>
    <definedName name="Liste_Baguettes">Feuil1!$A$23:$A$53</definedName>
    <definedName name="Liste_Costumes_Acc">RESUM!$A$7:$A$8</definedName>
    <definedName name="Liste_Maisons">Feuil1!$A$17:$A$20</definedName>
    <definedName name="Liste_Nbr_Maisons">Feuil1!$B$17:$B$20</definedName>
    <definedName name="M_MME">CONTRAT!$H$3:$H$5</definedName>
    <definedName name="_xlnm.Print_Area" localSheetId="1">CONTRAT!$A$1:$F$66</definedName>
  </definedNames>
  <calcPr calcId="125725"/>
</workbook>
</file>

<file path=xl/calcChain.xml><?xml version="1.0" encoding="utf-8"?>
<calcChain xmlns="http://schemas.openxmlformats.org/spreadsheetml/2006/main">
  <c r="L13" i="1"/>
  <c r="L12"/>
  <c r="K12"/>
  <c r="N4"/>
  <c r="K4"/>
  <c r="A7"/>
  <c r="K11" l="1"/>
  <c r="D11"/>
  <c r="H11" s="1"/>
  <c r="A11"/>
  <c r="L11" l="1"/>
  <c r="D20" i="2"/>
  <c r="D18"/>
  <c r="B60" i="17"/>
  <c r="B59"/>
  <c r="B58"/>
  <c r="B57"/>
  <c r="B56"/>
  <c r="B55"/>
  <c r="B54"/>
  <c r="B53"/>
  <c r="B52"/>
  <c r="B51"/>
  <c r="B50"/>
  <c r="B49"/>
  <c r="B48"/>
  <c r="B47"/>
  <c r="B46"/>
  <c r="B45"/>
  <c r="B44"/>
  <c r="B43"/>
  <c r="B42"/>
  <c r="B41"/>
  <c r="B40"/>
  <c r="B39"/>
  <c r="B38"/>
  <c r="B37"/>
  <c r="B36"/>
  <c r="B35"/>
  <c r="B34"/>
  <c r="B33"/>
  <c r="B32"/>
  <c r="B31"/>
  <c r="B30"/>
  <c r="B29"/>
  <c r="B28"/>
  <c r="B27"/>
  <c r="B26"/>
  <c r="B25"/>
  <c r="B24"/>
  <c r="B23"/>
  <c r="G7" i="1"/>
  <c r="F7"/>
  <c r="E7"/>
  <c r="D7"/>
  <c r="C7"/>
  <c r="B7"/>
  <c r="H7"/>
  <c r="A1" i="17"/>
  <c r="K16" i="2"/>
  <c r="K15"/>
  <c r="K14"/>
  <c r="B22" i="17" l="1"/>
  <c r="H3" i="1"/>
  <c r="K17" i="2"/>
  <c r="K1" i="1"/>
  <c r="H5" i="2"/>
  <c r="A50"/>
  <c r="A64" s="1"/>
  <c r="C2" i="1"/>
  <c r="D2"/>
  <c r="E2"/>
  <c r="F2"/>
  <c r="G2"/>
  <c r="B2"/>
  <c r="G4"/>
  <c r="F4"/>
  <c r="E4"/>
  <c r="D4"/>
  <c r="C4"/>
  <c r="B4"/>
  <c r="D25" i="2"/>
  <c r="C25"/>
  <c r="C26" s="1"/>
  <c r="A1"/>
  <c r="J10"/>
  <c r="E23"/>
  <c r="D28"/>
  <c r="C30" l="1"/>
  <c r="F30"/>
  <c r="N6" i="1"/>
  <c r="A38" i="2"/>
  <c r="A17"/>
  <c r="D29"/>
  <c r="D30"/>
  <c r="A31"/>
  <c r="A28"/>
  <c r="A22"/>
  <c r="A30"/>
  <c r="I10" i="1" l="1"/>
  <c r="H10"/>
  <c r="C59" i="2" l="1"/>
  <c r="C58"/>
  <c r="A44"/>
  <c r="A1" i="3"/>
  <c r="E50" i="2"/>
  <c r="A29"/>
  <c r="A45"/>
  <c r="A46"/>
  <c r="A37"/>
  <c r="A36"/>
  <c r="A39"/>
  <c r="A40"/>
  <c r="A41"/>
  <c r="A42"/>
  <c r="A43"/>
  <c r="A35"/>
  <c r="A34"/>
  <c r="G3" i="1" l="1"/>
  <c r="D3"/>
  <c r="E3"/>
  <c r="F3"/>
  <c r="C31" i="2" s="1"/>
  <c r="B3" i="1"/>
  <c r="C3"/>
  <c r="E58" i="2" l="1"/>
  <c r="F28"/>
  <c r="F29"/>
  <c r="C29"/>
  <c r="C28"/>
  <c r="A63"/>
</calcChain>
</file>

<file path=xl/comments1.xml><?xml version="1.0" encoding="utf-8"?>
<comments xmlns="http://schemas.openxmlformats.org/spreadsheetml/2006/main">
  <authors>
    <author>steven lemer</author>
  </authors>
  <commentList>
    <comment ref="A6" authorId="0">
      <text>
        <r>
          <rPr>
            <b/>
            <sz val="9"/>
            <color indexed="81"/>
            <rFont val="Tahoma"/>
            <family val="2"/>
          </rPr>
          <t>Cliquez sur "MAJ des FC" afin de rendre les liens actifs.</t>
        </r>
        <r>
          <rPr>
            <sz val="9"/>
            <color indexed="81"/>
            <rFont val="Tahoma"/>
            <family val="2"/>
          </rPr>
          <t xml:space="preserve">
</t>
        </r>
      </text>
    </comment>
  </commentList>
</comments>
</file>

<file path=xl/sharedStrings.xml><?xml version="1.0" encoding="utf-8"?>
<sst xmlns="http://schemas.openxmlformats.org/spreadsheetml/2006/main" count="180" uniqueCount="155">
  <si>
    <t>Liste des costumes</t>
  </si>
  <si>
    <t>Caution</t>
  </si>
  <si>
    <t>Entre les soussignés:</t>
  </si>
  <si>
    <t>a été convenu ce jour, la location de:</t>
  </si>
  <si>
    <t>en double exemplaire : un exemplaire par partie</t>
  </si>
  <si>
    <t>Signatures:</t>
  </si>
  <si>
    <t>Le Propriétaire :</t>
  </si>
  <si>
    <t>Le Locataire:</t>
  </si>
  <si>
    <t>Le Retour</t>
  </si>
  <si>
    <t>Jour :</t>
  </si>
  <si>
    <t>Heure :</t>
  </si>
  <si>
    <t>Le :  ______ / ______ / 20_____</t>
  </si>
  <si>
    <t>Le :</t>
  </si>
  <si>
    <t>et:</t>
  </si>
  <si>
    <t>Conditions Générales</t>
  </si>
  <si>
    <t>1- Le Propriétaire met à disposition du Locataire l'intégralité du Bien listé ci-dessus. Pour son transport, le Propriétaire met également à sa disposition une housse et un cintre. Ces derniers seront à restituer par le Locataire en même temps que le Bien lorsque le contrat prendra fin.</t>
  </si>
  <si>
    <t>3- Le Locataire bénéficie du dit Bien moyennant une cotisation versée au Propriétaire, pendant toute la période de location sus mentionnée et se doit de le rendre dans le même état constaté avant sa remise en main.</t>
  </si>
  <si>
    <t xml:space="preserve">5- Le Locataire laisse en dépôt de garantie un chèque de caution (non encaissé), servant à couvrir le cas échéant la remise en état du Bien loué (frais de pressing...), ou indemnisant le Propriétaire si celui-ci est dégradé (trous, déchirures, brulures, ...) ou tout simplement non restitué. </t>
  </si>
  <si>
    <t>6- Dans le cas où, aucun dégât n'a eu lieu (aucune mention portée dans l'encart "Constat Retour"), le Propriétaire après avoir examiné et récupéré l'intégralité du Bien, restitue le chèque de caution au Locataire.</t>
  </si>
  <si>
    <t>Le cas échéant et sans supplément (selon disponibilité), le Locataire peut se voir proposer des accessoires supplémentaires sans supplément mais soumis aux mêmes conditions que le Bien.</t>
  </si>
  <si>
    <t>7- Le Locataire ne peut sous-louer, céder ou même revendre le Bien.</t>
  </si>
  <si>
    <t>9- Dans tous les cas, le Locataire s'engage à prévenir le Propriétaire en cas de problèmes ou de toutes informations utiles jugées importantes de porter à son intention.</t>
  </si>
  <si>
    <t>12- Le Locataire reconnait avoir pris connaissance des présentes CG.</t>
  </si>
  <si>
    <t>8- Le Locataire s'engage à utiliser le Bien à des fins légales et conformes aux usages normaux des déguisements.</t>
  </si>
  <si>
    <t>11- En cas de restitution tardive, un supplément journalier pourra être exigé. Tout forfait entamé est dû. Tout jour supplémentaire entamé est dû. Aucune réduction n'est accordée en cas de restituion avant la fin initiale du contrat.</t>
  </si>
  <si>
    <t>Dispo</t>
  </si>
  <si>
    <t>€/ Jr Suppl.</t>
  </si>
  <si>
    <t>Taille</t>
  </si>
  <si>
    <t>Liste des accessoires</t>
  </si>
  <si>
    <t>En Loc</t>
  </si>
  <si>
    <t>Qté Totale</t>
  </si>
  <si>
    <t>M_MME</t>
  </si>
  <si>
    <t>Monsieur</t>
  </si>
  <si>
    <t>Madame</t>
  </si>
  <si>
    <t>JOURS</t>
  </si>
  <si>
    <t/>
  </si>
  <si>
    <t xml:space="preserve">La location commence le: </t>
  </si>
  <si>
    <t>Jour et Heure de retour:</t>
  </si>
  <si>
    <t>*pour une durée de:</t>
  </si>
  <si>
    <t>Contrat de Location</t>
  </si>
  <si>
    <t>(costumes/déguisements &amp; accessoires entre particuliers)</t>
  </si>
  <si>
    <t>Détails:</t>
  </si>
  <si>
    <t>Description:</t>
  </si>
  <si>
    <t>Libéllé:</t>
  </si>
  <si>
    <t>Accessoires:</t>
  </si>
  <si>
    <t>Prix Forfait (2jrs):</t>
  </si>
  <si>
    <t>Prix / Jr Supplt.:</t>
  </si>
  <si>
    <t>Caution:</t>
  </si>
  <si>
    <t>Libéllé Court</t>
  </si>
  <si>
    <t>Indications, origines etc…</t>
  </si>
  <si>
    <t>si accessoires fournis avec</t>
  </si>
  <si>
    <t>Tarifs:</t>
  </si>
  <si>
    <t>Mentions:</t>
  </si>
  <si>
    <t>Sexe (H / F / U)</t>
  </si>
  <si>
    <t>Taille (M/L/XL/XXL/U)</t>
  </si>
  <si>
    <t xml:space="preserve">couleurs, nombres d'éléments, </t>
  </si>
  <si>
    <t>Accessoires Harry Potter</t>
  </si>
  <si>
    <t>Baguettes (au choix), collier/médaillon…</t>
  </si>
  <si>
    <t>U</t>
  </si>
  <si>
    <t>Description</t>
  </si>
  <si>
    <t>Qté Stock</t>
  </si>
  <si>
    <t>Cape + Cravate + Baguette - Thème Harry Potter</t>
  </si>
  <si>
    <t>et, la location de:</t>
  </si>
  <si>
    <t xml:space="preserve">10- La signature entraine de suite la validation du contrat. Conformément à son contenu et pour le montant annoncé (paiement immédiat), le Propriétaire laisse le Bien au Locatire pendant toute la durée subvisée. </t>
  </si>
  <si>
    <t>jours</t>
  </si>
  <si>
    <r>
      <rPr>
        <b/>
        <u/>
        <sz val="11"/>
        <color theme="1"/>
        <rFont val="Calibri"/>
        <family val="2"/>
        <scheme val="minor"/>
      </rPr>
      <t>Constat AVANT remise en main:</t>
    </r>
    <r>
      <rPr>
        <b/>
        <sz val="11"/>
        <color theme="1"/>
        <rFont val="Calibri"/>
        <family val="2"/>
        <scheme val="minor"/>
      </rPr>
      <t xml:space="preserve">  </t>
    </r>
    <r>
      <rPr>
        <i/>
        <sz val="11"/>
        <color rgb="FFFF0000"/>
        <rFont val="Calibri"/>
        <family val="2"/>
        <scheme val="minor"/>
      </rPr>
      <t>Seules les mentions portées ci après feront foi pour le "Constat Retour".</t>
    </r>
  </si>
  <si>
    <t>Tel2</t>
  </si>
  <si>
    <t>E-mail</t>
  </si>
  <si>
    <r>
      <rPr>
        <b/>
        <u/>
        <sz val="11"/>
        <color theme="1"/>
        <rFont val="Calibri"/>
        <family val="2"/>
        <scheme val="minor"/>
      </rPr>
      <t>Constat RETOUR</t>
    </r>
    <r>
      <rPr>
        <b/>
        <sz val="11"/>
        <color theme="1"/>
        <rFont val="Calibri"/>
        <family val="2"/>
        <scheme val="minor"/>
      </rPr>
      <t xml:space="preserve">: </t>
    </r>
    <r>
      <rPr>
        <i/>
        <sz val="11"/>
        <color rgb="FFFF0000"/>
        <rFont val="Calibri"/>
        <family val="2"/>
        <scheme val="minor"/>
      </rPr>
      <t>en se basant sur les mentions indiqués dans la partie "Constat AVANT" , mentionner la présence de nouvelles dégradations. Le chèque de caution peut dans ce cas être encaissé par le Propriétaire.</t>
    </r>
    <r>
      <rPr>
        <sz val="11"/>
        <color theme="1"/>
        <rFont val="Calibri"/>
        <family val="2"/>
        <scheme val="minor"/>
      </rPr>
      <t xml:space="preserve">
</t>
    </r>
    <r>
      <rPr>
        <sz val="11"/>
        <color theme="0" tint="-0.249977111117893"/>
        <rFont val="Calibri"/>
        <family val="2"/>
        <scheme val="minor"/>
      </rPr>
      <t>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r>
    <r>
      <rPr>
        <sz val="11"/>
        <color rgb="FF0070C0"/>
        <rFont val="Calibri"/>
        <family val="2"/>
        <scheme val="minor"/>
      </rPr>
      <t xml:space="preserve">
</t>
    </r>
  </si>
  <si>
    <r>
      <t xml:space="preserve">(1) Cf. CG-11, Tout dépassement contractuel est dû et se verra facturé au prix du nbr de jours de dépassement </t>
    </r>
    <r>
      <rPr>
        <b/>
        <sz val="9"/>
        <color rgb="FF002060"/>
        <rFont val="Calibri"/>
        <family val="2"/>
        <scheme val="minor"/>
      </rPr>
      <t xml:space="preserve">X </t>
    </r>
    <r>
      <rPr>
        <i/>
        <sz val="9"/>
        <color rgb="FF002060"/>
        <rFont val="Calibri"/>
        <family val="2"/>
        <scheme val="minor"/>
      </rPr>
      <t>tarif journalier.</t>
    </r>
  </si>
  <si>
    <t>Liste_Baguettes</t>
  </si>
  <si>
    <t>Liste_Maisons</t>
  </si>
  <si>
    <t>Gryffondor</t>
  </si>
  <si>
    <t>Poufsouffle</t>
  </si>
  <si>
    <t>Serdaigle</t>
  </si>
  <si>
    <t>Serpentard</t>
  </si>
  <si>
    <t>Liste_Nbr_Maisons</t>
  </si>
  <si>
    <t>Spécificités HP</t>
  </si>
  <si>
    <t>Nbr de maisons &gt;</t>
  </si>
  <si>
    <t>Liste des maisons &gt;</t>
  </si>
  <si>
    <t>Liste des Baguettes &gt;</t>
  </si>
  <si>
    <t>Siruis BLACK</t>
  </si>
  <si>
    <t>Viktor KRUM</t>
  </si>
  <si>
    <t>Ron WEASLEY</t>
  </si>
  <si>
    <t>Nymphadora TONKS</t>
  </si>
  <si>
    <t>Neville LONDUBAT</t>
  </si>
  <si>
    <t>Narcissa MALEFOY</t>
  </si>
  <si>
    <t>Luna LOVEGOOD</t>
  </si>
  <si>
    <t>Lucius MALEFOY</t>
  </si>
  <si>
    <t>Lord VOLDEMORT</t>
  </si>
  <si>
    <t>Hermione GRANGER</t>
  </si>
  <si>
    <t>Harry POTTER</t>
  </si>
  <si>
    <t>Ginny WEASLEY</t>
  </si>
  <si>
    <t>Fleur DELACOUR</t>
  </si>
  <si>
    <t>Drago MALEFOY</t>
  </si>
  <si>
    <t>Cédric DIGGORY</t>
  </si>
  <si>
    <t>Bellatrix LESTRANGE</t>
  </si>
  <si>
    <t>Alastor MAUGREY (Fol-Oeil)</t>
  </si>
  <si>
    <t xml:space="preserve">Dolores OMBRAGE </t>
  </si>
  <si>
    <t>George WEASLEY</t>
  </si>
  <si>
    <t>Fred WEASLEY</t>
  </si>
  <si>
    <r>
      <t xml:space="preserve"> = Indemnités par jour de retard </t>
    </r>
    <r>
      <rPr>
        <i/>
        <sz val="10"/>
        <color rgb="FFFF0000"/>
        <rFont val="Calibri"/>
        <family val="2"/>
        <scheme val="minor"/>
      </rPr>
      <t>(1)</t>
    </r>
  </si>
  <si>
    <t>*********************************************************************************************************</t>
  </si>
  <si>
    <t xml:space="preserve">(si) Constaté </t>
  </si>
  <si>
    <t>(&gt;) Prévu</t>
  </si>
  <si>
    <r>
      <t>(=) Écart '</t>
    </r>
    <r>
      <rPr>
        <b/>
        <sz val="12"/>
        <color theme="1"/>
        <rFont val="Calibri"/>
        <family val="2"/>
        <scheme val="minor"/>
      </rPr>
      <t>+</t>
    </r>
    <r>
      <rPr>
        <sz val="11"/>
        <color theme="1"/>
        <rFont val="Calibri"/>
        <family val="2"/>
        <scheme val="minor"/>
      </rPr>
      <t>'</t>
    </r>
  </si>
  <si>
    <t>appelés "le Propriétaire"</t>
  </si>
  <si>
    <t>Sexe</t>
  </si>
  <si>
    <t>Accessoires suppl. mis à dispo. gratuite si location</t>
  </si>
  <si>
    <t>Date Retour</t>
  </si>
  <si>
    <t>Ci après, récapitulatif des déguisements à disposition et de leurs caractéristiques</t>
  </si>
  <si>
    <t>Tarif Forfait 2 jrs</t>
  </si>
  <si>
    <t>et se termine le:</t>
  </si>
  <si>
    <r>
      <t>/!\</t>
    </r>
    <r>
      <rPr>
        <b/>
        <sz val="12"/>
        <color theme="1"/>
        <rFont val="Calibri"/>
        <family val="2"/>
        <scheme val="minor"/>
      </rPr>
      <t xml:space="preserve"> </t>
    </r>
    <r>
      <rPr>
        <i/>
        <sz val="12"/>
        <color theme="1"/>
        <rFont val="Calibri"/>
        <family val="2"/>
        <scheme val="minor"/>
      </rPr>
      <t>[A Lire]</t>
    </r>
    <r>
      <rPr>
        <b/>
        <sz val="12"/>
        <color theme="1"/>
        <rFont val="Calibri"/>
        <family val="2"/>
        <scheme val="minor"/>
      </rPr>
      <t xml:space="preserve"> </t>
    </r>
    <r>
      <rPr>
        <b/>
        <u/>
        <sz val="12"/>
        <color theme="1"/>
        <rFont val="Calibri"/>
        <family val="2"/>
        <scheme val="minor"/>
      </rPr>
      <t>Conditions Générales:</t>
    </r>
  </si>
  <si>
    <t>2- Un constat des éventuelles remarques sur des tâches et des traces concernant les tissus &amp; les accessoires est à réaliser avant la signature. En cas de dégradations, seules les indications inscrites feront foi lors de la restitution du Bien par le Locataire au Propriétaire.</t>
  </si>
  <si>
    <t>4- En cas de tâches et/ou de salissures autres que celles mentionnées dans la partie "Constat Avant", le Locataire se doit de laver sans produit détergeant le dit Bien dès que possible et le signaler au plus tard le jour de sa remise au Propriétaire. Le Locataire peut à sa charge engager des frais de pressing pour sa remise en état. Le cas échéant une nouvelle date de retour sera définie. Une facture acquittée sera à fournir au Propriétaire comme justificatif pour éviter de payer les indemnités de retard.</t>
  </si>
  <si>
    <t>Montants exprimés en EUROS. S'agissant d'une location entre particuliers, aucune TVA ne peut être calculée, ni récupérée.</t>
  </si>
  <si>
    <t>Feuil</t>
  </si>
  <si>
    <t>Location de costumes &amp; accessoires</t>
  </si>
  <si>
    <t>Severus ROGUE</t>
  </si>
  <si>
    <t>Minerva MCGONAGALL</t>
  </si>
  <si>
    <t>Horace SLUGHORN</t>
  </si>
  <si>
    <t>Albus DUMBLEDORE</t>
  </si>
  <si>
    <t>Remus LUPIN</t>
  </si>
  <si>
    <t>Mangemort  (serpent)</t>
  </si>
  <si>
    <t>Mangemort  (marron)</t>
  </si>
  <si>
    <t>Mangemort  (étalon)</t>
  </si>
  <si>
    <t>Mangemort  (épine)</t>
  </si>
  <si>
    <t>Mangemort  (crâne)</t>
  </si>
  <si>
    <t>&lt;&lt;&lt; somme erreur qté FA</t>
  </si>
  <si>
    <r>
      <t xml:space="preserve">↓ Selectionner un </t>
    </r>
    <r>
      <rPr>
        <i/>
        <sz val="12"/>
        <color theme="1"/>
        <rFont val="Calibri"/>
        <family val="2"/>
        <scheme val="minor"/>
      </rPr>
      <t>ou</t>
    </r>
    <r>
      <rPr>
        <b/>
        <sz val="12"/>
        <color theme="1"/>
        <rFont val="Calibri"/>
        <family val="2"/>
        <scheme val="minor"/>
      </rPr>
      <t xml:space="preserve"> deux costumes ↓</t>
    </r>
  </si>
  <si>
    <t>Mangemort  (vague)</t>
  </si>
  <si>
    <t>si doublon maison &gt;&gt;</t>
  </si>
  <si>
    <t>Feuil1</t>
  </si>
  <si>
    <t>A renseigner</t>
  </si>
  <si>
    <t xml:space="preserve">Description: Chaussures diamants T39 Détails: Chaussures avec diamants parsemés, fleurs en imitation cristal sur le devant Accessoires: </t>
  </si>
  <si>
    <t>NOM PRENOM PROPRIETAIRE</t>
  </si>
  <si>
    <t>ADRESSE</t>
  </si>
  <si>
    <t>CP</t>
  </si>
  <si>
    <t>VILLE</t>
  </si>
  <si>
    <t>TEL</t>
  </si>
  <si>
    <t>MAIL</t>
  </si>
  <si>
    <t>18:00</t>
  </si>
  <si>
    <t>cape noire avec le blason de la maison + cravate assortie + baguette . Au choix: L'une des 4 maisons + une baguette parmi une 20aine. Nécessite une tenue adaptée en dessous type chemise blanche + jupe ou pantalon.</t>
  </si>
  <si>
    <t>Feuil3</t>
  </si>
  <si>
    <t xml:space="preserve">NOM </t>
  </si>
  <si>
    <t xml:space="preserve">Prénom </t>
  </si>
  <si>
    <t xml:space="preserve">Date de Naissance  Lieu de Naissance (VILLE + N° Dep) </t>
  </si>
  <si>
    <t xml:space="preserve">Adresse Postale </t>
  </si>
  <si>
    <t xml:space="preserve">CP </t>
  </si>
  <si>
    <t xml:space="preserve">VILLE </t>
  </si>
  <si>
    <t xml:space="preserve">Tel1 </t>
  </si>
  <si>
    <t>Description: Indications, origines etc… Détails: couleurs, nombres d'éléments,  Accessoires: si accessoires fournis avec</t>
  </si>
  <si>
    <t>Costume à réceptionner : Libéllé Court</t>
  </si>
  <si>
    <t>--- Fin de Liste ---</t>
  </si>
</sst>
</file>

<file path=xl/styles.xml><?xml version="1.0" encoding="utf-8"?>
<styleSheet xmlns="http://schemas.openxmlformats.org/spreadsheetml/2006/main">
  <numFmts count="10">
    <numFmt numFmtId="44" formatCode="_-* #,##0.00\ &quot;€&quot;_-;\-* #,##0.00\ &quot;€&quot;_-;_-* &quot;-&quot;??\ &quot;€&quot;_-;_-@_-"/>
    <numFmt numFmtId="164" formatCode="_(&quot;€&quot;* #,##0.00_);_(&quot;€&quot;* \(#,##0.00\);_(&quot;€&quot;* &quot;-&quot;??_);_(@_)"/>
    <numFmt numFmtId="165" formatCode="[$-F800]dddd\,\ mmmm\ dd\,\ yyyy"/>
    <numFmt numFmtId="166" formatCode="[$-F400]h:mm:ss\ AM/PM"/>
    <numFmt numFmtId="167" formatCode="&quot;tel: &quot;00\.00\.00\.00\.00"/>
    <numFmt numFmtId="168" formatCode="&quot;mail: &quot;0"/>
    <numFmt numFmtId="169" formatCode="h:mm;@"/>
    <numFmt numFmtId="170" formatCode="&quot;Le : &quot;\&amp;[$-F800]dddd\,\ mmmm\ dd\,\ yyyy"/>
    <numFmt numFmtId="171" formatCode="0.0"/>
    <numFmt numFmtId="172" formatCode="#,##0.00\ &quot;€&quot;"/>
  </numFmts>
  <fonts count="52">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i/>
      <sz val="11"/>
      <color theme="1"/>
      <name val="Calibri"/>
      <family val="2"/>
      <scheme val="minor"/>
    </font>
    <font>
      <sz val="11"/>
      <name val="Calibri"/>
      <family val="2"/>
      <scheme val="minor"/>
    </font>
    <font>
      <sz val="10"/>
      <color theme="1"/>
      <name val="Calibri"/>
      <family val="2"/>
      <scheme val="minor"/>
    </font>
    <font>
      <b/>
      <u/>
      <sz val="11"/>
      <color theme="1"/>
      <name val="Calibri"/>
      <family val="2"/>
      <scheme val="minor"/>
    </font>
    <font>
      <i/>
      <sz val="11"/>
      <color rgb="FFFF0000"/>
      <name val="Calibri"/>
      <family val="2"/>
      <scheme val="minor"/>
    </font>
    <font>
      <sz val="11"/>
      <color rgb="FF0070C0"/>
      <name val="Calibri"/>
      <family val="2"/>
      <scheme val="minor"/>
    </font>
    <font>
      <i/>
      <sz val="10"/>
      <color theme="1"/>
      <name val="Calibri"/>
      <family val="2"/>
      <scheme val="minor"/>
    </font>
    <font>
      <i/>
      <u/>
      <sz val="11"/>
      <color theme="1"/>
      <name val="Calibri"/>
      <family val="2"/>
      <scheme val="minor"/>
    </font>
    <font>
      <b/>
      <u/>
      <sz val="16"/>
      <color theme="1"/>
      <name val="Calibri"/>
      <family val="2"/>
      <scheme val="minor"/>
    </font>
    <font>
      <i/>
      <sz val="8"/>
      <color rgb="FFFF0000"/>
      <name val="Calibri"/>
      <family val="2"/>
      <scheme val="minor"/>
    </font>
    <font>
      <sz val="12"/>
      <color rgb="FFFF0000"/>
      <name val="Calibri"/>
      <family val="2"/>
      <scheme val="minor"/>
    </font>
    <font>
      <b/>
      <sz val="24"/>
      <color theme="1"/>
      <name val="Tempus Sans ITC"/>
      <family val="5"/>
    </font>
    <font>
      <b/>
      <sz val="11"/>
      <color rgb="FFFF0000"/>
      <name val="Calibri"/>
      <family val="2"/>
      <scheme val="minor"/>
    </font>
    <font>
      <b/>
      <sz val="11"/>
      <color rgb="FF0070C0"/>
      <name val="Calibri"/>
      <family val="2"/>
      <scheme val="minor"/>
    </font>
    <font>
      <i/>
      <sz val="11"/>
      <color theme="0" tint="-0.499984740745262"/>
      <name val="Calibri"/>
      <family val="2"/>
      <scheme val="minor"/>
    </font>
    <font>
      <i/>
      <sz val="11"/>
      <color rgb="FF0070C0"/>
      <name val="Calibri"/>
      <family val="2"/>
      <scheme val="minor"/>
    </font>
    <font>
      <i/>
      <sz val="10"/>
      <color theme="0" tint="-0.499984740745262"/>
      <name val="Calibri"/>
      <family val="2"/>
      <scheme val="minor"/>
    </font>
    <font>
      <b/>
      <sz val="11"/>
      <color rgb="FF008000"/>
      <name val="Calibri"/>
      <family val="2"/>
      <scheme val="minor"/>
    </font>
    <font>
      <b/>
      <i/>
      <sz val="11"/>
      <color rgb="FF0070C0"/>
      <name val="Calibri"/>
      <family val="2"/>
      <scheme val="minor"/>
    </font>
    <font>
      <b/>
      <sz val="16"/>
      <color theme="10"/>
      <name val="Calibri"/>
      <family val="2"/>
    </font>
    <font>
      <b/>
      <sz val="12"/>
      <color rgb="FF002060"/>
      <name val="Calibri"/>
      <family val="2"/>
      <scheme val="minor"/>
    </font>
    <font>
      <b/>
      <sz val="12"/>
      <color rgb="FFFF0000"/>
      <name val="Calibri"/>
      <family val="2"/>
      <scheme val="minor"/>
    </font>
    <font>
      <sz val="11"/>
      <color theme="0" tint="-0.499984740745262"/>
      <name val="Calibri"/>
      <family val="2"/>
      <scheme val="minor"/>
    </font>
    <font>
      <b/>
      <sz val="11"/>
      <color theme="0" tint="-0.499984740745262"/>
      <name val="Calibri"/>
      <family val="2"/>
      <scheme val="minor"/>
    </font>
    <font>
      <sz val="11"/>
      <color theme="0" tint="-0.249977111117893"/>
      <name val="Calibri"/>
      <family val="2"/>
      <scheme val="minor"/>
    </font>
    <font>
      <b/>
      <sz val="12"/>
      <color theme="1"/>
      <name val="Calibri"/>
      <family val="2"/>
      <scheme val="minor"/>
    </font>
    <font>
      <i/>
      <sz val="9"/>
      <color rgb="FF002060"/>
      <name val="Calibri"/>
      <family val="2"/>
      <scheme val="minor"/>
    </font>
    <font>
      <b/>
      <sz val="9"/>
      <color rgb="FF002060"/>
      <name val="Calibri"/>
      <family val="2"/>
      <scheme val="minor"/>
    </font>
    <font>
      <b/>
      <sz val="9"/>
      <color theme="1"/>
      <name val="Calibri"/>
      <family val="2"/>
      <scheme val="minor"/>
    </font>
    <font>
      <i/>
      <sz val="9"/>
      <color theme="0" tint="-0.499984740745262"/>
      <name val="Calibri"/>
      <family val="2"/>
      <scheme val="minor"/>
    </font>
    <font>
      <i/>
      <sz val="10"/>
      <color rgb="FFFF0000"/>
      <name val="Calibri"/>
      <family val="2"/>
      <scheme val="minor"/>
    </font>
    <font>
      <i/>
      <sz val="8"/>
      <color rgb="FF008000"/>
      <name val="Calibri"/>
      <family val="2"/>
      <scheme val="minor"/>
    </font>
    <font>
      <sz val="12"/>
      <color theme="1"/>
      <name val="Calibri"/>
      <family val="2"/>
      <scheme val="minor"/>
    </font>
    <font>
      <b/>
      <u/>
      <sz val="11"/>
      <color rgb="FFFF0000"/>
      <name val="Calibri"/>
      <family val="2"/>
      <scheme val="minor"/>
    </font>
    <font>
      <b/>
      <u/>
      <sz val="12"/>
      <color rgb="FF002060"/>
      <name val="Calibri"/>
      <family val="2"/>
      <scheme val="minor"/>
    </font>
    <font>
      <b/>
      <i/>
      <sz val="11"/>
      <color theme="0" tint="-0.499984740745262"/>
      <name val="Calibri"/>
      <family val="2"/>
      <scheme val="minor"/>
    </font>
    <font>
      <b/>
      <u/>
      <sz val="12"/>
      <color theme="1"/>
      <name val="Calibri"/>
      <family val="2"/>
      <scheme val="minor"/>
    </font>
    <font>
      <i/>
      <sz val="12"/>
      <color theme="1"/>
      <name val="Calibri"/>
      <family val="2"/>
      <scheme val="minor"/>
    </font>
    <font>
      <b/>
      <sz val="28"/>
      <color rgb="FFFF0000"/>
      <name val="Calibri"/>
      <family val="2"/>
      <scheme val="minor"/>
    </font>
    <font>
      <sz val="11"/>
      <color rgb="FF002060"/>
      <name val="Calibri"/>
      <family val="2"/>
      <scheme val="minor"/>
    </font>
    <font>
      <sz val="11"/>
      <color theme="1"/>
      <name val="Calibri"/>
      <family val="2"/>
    </font>
    <font>
      <b/>
      <sz val="42"/>
      <color rgb="FF0070C0"/>
      <name val="Calibri"/>
      <family val="2"/>
      <scheme val="minor"/>
    </font>
    <font>
      <b/>
      <i/>
      <u/>
      <sz val="11"/>
      <color rgb="FFFF0000"/>
      <name val="Calibri"/>
      <family val="2"/>
      <scheme val="minor"/>
    </font>
    <font>
      <b/>
      <u/>
      <sz val="11"/>
      <color theme="10"/>
      <name val="Calibri"/>
      <family val="2"/>
    </font>
    <font>
      <b/>
      <sz val="16"/>
      <color rgb="FF002060"/>
      <name val="Calibri"/>
      <family val="2"/>
      <scheme val="minor"/>
    </font>
    <font>
      <sz val="9"/>
      <color indexed="81"/>
      <name val="Tahoma"/>
      <family val="2"/>
    </font>
    <font>
      <b/>
      <sz val="9"/>
      <color indexed="81"/>
      <name val="Tahoma"/>
      <family val="2"/>
    </font>
    <font>
      <b/>
      <sz val="11"/>
      <color rgb="FFFF0000"/>
      <name val="Calibri"/>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38">
    <xf numFmtId="0" fontId="0" fillId="0" borderId="0" xfId="0"/>
    <xf numFmtId="165" fontId="0" fillId="0" borderId="0" xfId="0" applyNumberFormat="1"/>
    <xf numFmtId="166" fontId="0" fillId="0" borderId="0" xfId="0" applyNumberFormat="1"/>
    <xf numFmtId="22" fontId="0" fillId="0" borderId="0" xfId="0" applyNumberFormat="1"/>
    <xf numFmtId="167" fontId="0" fillId="0" borderId="0" xfId="0" applyNumberFormat="1" applyAlignment="1">
      <alignment horizontal="left"/>
    </xf>
    <xf numFmtId="167" fontId="0" fillId="0" borderId="0" xfId="0" applyNumberFormat="1" applyAlignment="1"/>
    <xf numFmtId="14" fontId="0" fillId="0" borderId="0" xfId="0" applyNumberFormat="1" applyFill="1"/>
    <xf numFmtId="0" fontId="0" fillId="0" borderId="0" xfId="0" applyFill="1"/>
    <xf numFmtId="169" fontId="0" fillId="0" borderId="0" xfId="0" applyNumberFormat="1" applyFill="1" applyAlignment="1">
      <alignment horizontal="center"/>
    </xf>
    <xf numFmtId="170" fontId="0" fillId="0" borderId="0" xfId="0" applyNumberFormat="1" applyAlignment="1">
      <alignment horizontal="right"/>
    </xf>
    <xf numFmtId="0" fontId="14" fillId="0" borderId="0" xfId="0" applyFont="1" applyAlignment="1">
      <alignment horizontal="center" vertical="center"/>
    </xf>
    <xf numFmtId="0" fontId="0" fillId="0" borderId="0" xfId="0" applyAlignment="1">
      <alignment vertical="justify" wrapText="1"/>
    </xf>
    <xf numFmtId="0" fontId="4" fillId="0" borderId="0" xfId="0" applyFont="1" applyAlignment="1">
      <alignment vertical="justify" wrapText="1"/>
    </xf>
    <xf numFmtId="0" fontId="0" fillId="0" borderId="0" xfId="0" applyAlignment="1">
      <alignment vertical="justify"/>
    </xf>
    <xf numFmtId="164" fontId="0" fillId="0" borderId="0" xfId="0" applyNumberFormat="1" applyFill="1"/>
    <xf numFmtId="0" fontId="0" fillId="0" borderId="1" xfId="0" applyBorder="1"/>
    <xf numFmtId="14" fontId="0" fillId="0" borderId="1" xfId="0" applyNumberFormat="1" applyBorder="1" applyAlignment="1">
      <alignment horizontal="center"/>
    </xf>
    <xf numFmtId="0" fontId="0" fillId="0" borderId="0" xfId="0" applyAlignment="1">
      <alignment horizontal="center" vertical="center"/>
    </xf>
    <xf numFmtId="0" fontId="0" fillId="0" borderId="0" xfId="0" applyFill="1" applyAlignment="1"/>
    <xf numFmtId="167" fontId="0" fillId="0" borderId="0" xfId="0" applyNumberFormat="1" applyFill="1" applyAlignment="1">
      <alignment horizontal="left"/>
    </xf>
    <xf numFmtId="14" fontId="0" fillId="0" borderId="0" xfId="0" applyNumberFormat="1" applyFill="1" applyAlignment="1">
      <alignment horizontal="right" vertical="center"/>
    </xf>
    <xf numFmtId="14" fontId="16" fillId="0" borderId="0" xfId="0" applyNumberFormat="1" applyFont="1" applyFill="1"/>
    <xf numFmtId="169" fontId="16" fillId="0" borderId="0" xfId="0" applyNumberFormat="1" applyFont="1" applyFill="1" applyAlignment="1">
      <alignment horizontal="center"/>
    </xf>
    <xf numFmtId="164" fontId="17" fillId="0" borderId="0" xfId="0" applyNumberFormat="1" applyFont="1" applyFill="1"/>
    <xf numFmtId="0" fontId="0" fillId="0" borderId="0" xfId="0" applyAlignment="1">
      <alignment vertical="top"/>
    </xf>
    <xf numFmtId="0" fontId="17" fillId="0" borderId="0" xfId="0" applyFont="1" applyAlignment="1">
      <alignment horizontal="center" vertical="center"/>
    </xf>
    <xf numFmtId="0" fontId="17" fillId="0" borderId="0" xfId="0" applyFont="1"/>
    <xf numFmtId="0" fontId="3" fillId="0" borderId="0" xfId="2" applyAlignment="1" applyProtection="1"/>
    <xf numFmtId="164" fontId="27" fillId="0" borderId="0" xfId="0" applyNumberFormat="1" applyFont="1" applyFill="1"/>
    <xf numFmtId="2" fontId="19" fillId="0" borderId="0" xfId="0" applyNumberFormat="1" applyFont="1" applyFill="1" applyAlignment="1">
      <alignment horizontal="center"/>
    </xf>
    <xf numFmtId="171" fontId="27" fillId="0" borderId="0" xfId="0" applyNumberFormat="1" applyFont="1" applyFill="1" applyAlignment="1">
      <alignment horizontal="center"/>
    </xf>
    <xf numFmtId="0" fontId="0" fillId="0" borderId="2" xfId="0" applyBorder="1"/>
    <xf numFmtId="0" fontId="0" fillId="0" borderId="1" xfId="0" applyBorder="1" applyAlignment="1">
      <alignment horizontal="center"/>
    </xf>
    <xf numFmtId="0" fontId="0" fillId="0" borderId="1" xfId="0" applyBorder="1" applyAlignment="1">
      <alignment horizontal="right"/>
    </xf>
    <xf numFmtId="169" fontId="0" fillId="0" borderId="1" xfId="0" applyNumberFormat="1" applyBorder="1" applyAlignment="1">
      <alignment horizontal="center"/>
    </xf>
    <xf numFmtId="0" fontId="0" fillId="0" borderId="0" xfId="0" applyBorder="1"/>
    <xf numFmtId="0" fontId="17" fillId="0" borderId="0" xfId="0" applyFont="1" applyFill="1" applyAlignment="1">
      <alignment horizontal="center"/>
    </xf>
    <xf numFmtId="0" fontId="7" fillId="0" borderId="0" xfId="0" applyFont="1"/>
    <xf numFmtId="164" fontId="0" fillId="0" borderId="0" xfId="0" applyNumberFormat="1"/>
    <xf numFmtId="1" fontId="0" fillId="0" borderId="0" xfId="0" applyNumberFormat="1" applyAlignment="1">
      <alignment vertical="center"/>
    </xf>
    <xf numFmtId="0" fontId="0" fillId="0" borderId="3" xfId="0" applyBorder="1" applyAlignment="1">
      <alignment horizontal="center"/>
    </xf>
    <xf numFmtId="0" fontId="0" fillId="0" borderId="1" xfId="0" applyFill="1" applyBorder="1" applyAlignment="1">
      <alignment horizontal="center"/>
    </xf>
    <xf numFmtId="0" fontId="0" fillId="0" borderId="5" xfId="0" applyBorder="1"/>
    <xf numFmtId="0" fontId="11" fillId="0" borderId="0" xfId="0" applyFont="1"/>
    <xf numFmtId="0" fontId="11" fillId="0" borderId="0" xfId="0" applyFont="1" applyAlignment="1">
      <alignment vertical="top"/>
    </xf>
    <xf numFmtId="0" fontId="42" fillId="0" borderId="0" xfId="0" applyFont="1" applyAlignment="1">
      <alignment horizontal="center" vertical="center"/>
    </xf>
    <xf numFmtId="0" fontId="43" fillId="0" borderId="0" xfId="0" applyFont="1" applyAlignment="1">
      <alignment vertical="justify" wrapText="1"/>
    </xf>
    <xf numFmtId="14" fontId="3" fillId="0" borderId="0" xfId="2" applyNumberFormat="1" applyAlignment="1" applyProtection="1">
      <alignment horizontal="center" vertical="center"/>
    </xf>
    <xf numFmtId="0" fontId="44" fillId="0" borderId="0" xfId="2" applyFont="1" applyAlignment="1" applyProtection="1">
      <alignment horizontal="center" vertical="center"/>
    </xf>
    <xf numFmtId="0" fontId="44" fillId="0" borderId="0" xfId="2" applyFont="1" applyAlignment="1" applyProtection="1">
      <alignment horizontal="left" vertical="center"/>
    </xf>
    <xf numFmtId="164" fontId="44" fillId="0" borderId="0" xfId="2" applyNumberFormat="1" applyFont="1" applyAlignment="1" applyProtection="1">
      <alignment horizontal="left" vertical="center"/>
    </xf>
    <xf numFmtId="0" fontId="0" fillId="0" borderId="0" xfId="0" applyProtection="1"/>
    <xf numFmtId="0" fontId="7" fillId="0" borderId="0" xfId="0" applyFont="1" applyAlignment="1" applyProtection="1">
      <alignment horizontal="center" vertical="center"/>
    </xf>
    <xf numFmtId="0" fontId="25" fillId="2" borderId="0" xfId="0" applyFont="1" applyFill="1" applyProtection="1"/>
    <xf numFmtId="0" fontId="24" fillId="3" borderId="0" xfId="0" applyFont="1" applyFill="1" applyAlignment="1" applyProtection="1">
      <alignment horizontal="center" vertical="top"/>
    </xf>
    <xf numFmtId="0" fontId="24" fillId="3" borderId="0" xfId="0" applyFont="1" applyFill="1" applyAlignment="1" applyProtection="1">
      <alignment horizontal="left" vertical="top"/>
    </xf>
    <xf numFmtId="164" fontId="24" fillId="3" borderId="0" xfId="1" applyFont="1" applyFill="1" applyAlignment="1" applyProtection="1">
      <alignment horizontal="center" vertical="top"/>
    </xf>
    <xf numFmtId="14" fontId="16" fillId="0" borderId="0" xfId="0" applyNumberFormat="1" applyFont="1" applyAlignment="1" applyProtection="1">
      <alignment horizontal="center" vertical="center"/>
    </xf>
    <xf numFmtId="0" fontId="25" fillId="2" borderId="9"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horizontal="left" vertical="center"/>
    </xf>
    <xf numFmtId="0" fontId="0" fillId="0" borderId="0" xfId="0" applyAlignment="1" applyProtection="1">
      <alignment horizontal="center" vertical="center"/>
    </xf>
    <xf numFmtId="0" fontId="16" fillId="2" borderId="0" xfId="0" applyFont="1" applyFill="1" applyAlignment="1" applyProtection="1">
      <alignment horizontal="center" vertical="center"/>
    </xf>
    <xf numFmtId="0" fontId="5" fillId="0" borderId="0" xfId="0" applyFont="1" applyProtection="1"/>
    <xf numFmtId="0" fontId="46" fillId="2" borderId="0" xfId="0" applyFont="1" applyFill="1"/>
    <xf numFmtId="0" fontId="24" fillId="0" borderId="0" xfId="0" applyFont="1" applyAlignment="1">
      <alignment horizontal="center"/>
    </xf>
    <xf numFmtId="0" fontId="3" fillId="0" borderId="0" xfId="2" applyAlignment="1" applyProtection="1">
      <alignment horizontal="center" vertical="center"/>
    </xf>
    <xf numFmtId="0" fontId="47" fillId="0" borderId="0" xfId="2" applyFont="1" applyAlignment="1" applyProtection="1">
      <alignment horizontal="center" vertical="top"/>
    </xf>
    <xf numFmtId="0" fontId="16" fillId="0" borderId="0" xfId="0" applyFont="1" applyAlignment="1" applyProtection="1">
      <alignment horizontal="left" vertical="top"/>
    </xf>
    <xf numFmtId="0" fontId="7" fillId="8" borderId="0" xfId="0" applyFont="1" applyFill="1" applyAlignment="1" applyProtection="1">
      <alignment horizontal="center" vertical="center"/>
    </xf>
    <xf numFmtId="0" fontId="29" fillId="8" borderId="0" xfId="0" applyFont="1" applyFill="1" applyAlignment="1" applyProtection="1"/>
    <xf numFmtId="0" fontId="7" fillId="5" borderId="0" xfId="0" applyFont="1" applyFill="1" applyAlignment="1" applyProtection="1">
      <alignment horizontal="center" vertical="center"/>
    </xf>
    <xf numFmtId="0" fontId="37" fillId="5" borderId="0" xfId="0" applyFont="1" applyFill="1" applyAlignment="1" applyProtection="1">
      <alignment horizontal="center" vertical="center"/>
    </xf>
    <xf numFmtId="14" fontId="47" fillId="0" borderId="0" xfId="2" applyNumberFormat="1" applyFont="1" applyFill="1" applyAlignment="1" applyProtection="1">
      <alignment horizontal="center" vertical="center"/>
    </xf>
    <xf numFmtId="14" fontId="16" fillId="0" borderId="0" xfId="0" applyNumberFormat="1" applyFont="1" applyFill="1" applyAlignment="1" applyProtection="1">
      <alignment horizontal="center" vertical="center"/>
    </xf>
    <xf numFmtId="0" fontId="16" fillId="0" borderId="0" xfId="0" applyFont="1"/>
    <xf numFmtId="0" fontId="0" fillId="0" borderId="0" xfId="0" applyAlignment="1">
      <alignment horizontal="center"/>
    </xf>
    <xf numFmtId="0" fontId="0" fillId="0" borderId="0" xfId="0" applyAlignment="1">
      <alignment horizontal="center"/>
    </xf>
    <xf numFmtId="0" fontId="5" fillId="0" borderId="0" xfId="0" applyFont="1" applyFill="1" applyAlignment="1" applyProtection="1">
      <alignment horizontal="left" vertical="center"/>
    </xf>
    <xf numFmtId="0" fontId="5" fillId="0" borderId="0" xfId="0" applyFont="1" applyFill="1" applyAlignment="1" applyProtection="1">
      <alignment horizontal="center" vertical="center"/>
    </xf>
    <xf numFmtId="14" fontId="37" fillId="2" borderId="0" xfId="0" applyNumberFormat="1" applyFont="1" applyFill="1" applyAlignment="1" applyProtection="1">
      <alignment horizontal="center" vertical="center"/>
    </xf>
    <xf numFmtId="0" fontId="0" fillId="0" borderId="0" xfId="0" applyAlignment="1">
      <alignment horizontal="left"/>
    </xf>
    <xf numFmtId="172" fontId="21" fillId="0" borderId="0" xfId="1" applyNumberFormat="1" applyFont="1"/>
    <xf numFmtId="172" fontId="21" fillId="0" borderId="0" xfId="1" applyNumberFormat="1" applyFont="1" applyAlignment="1"/>
    <xf numFmtId="44" fontId="0" fillId="0" borderId="0" xfId="0" applyNumberFormat="1" applyFont="1" applyAlignment="1" applyProtection="1">
      <alignment horizontal="left" vertical="center"/>
    </xf>
    <xf numFmtId="0" fontId="51" fillId="0" borderId="0" xfId="2" quotePrefix="1" applyFont="1" applyAlignment="1" applyProtection="1"/>
    <xf numFmtId="0" fontId="48" fillId="6" borderId="0" xfId="0" applyFont="1" applyFill="1" applyAlignment="1" applyProtection="1">
      <alignment horizontal="center"/>
    </xf>
    <xf numFmtId="0" fontId="45" fillId="7" borderId="0" xfId="0" applyFont="1" applyFill="1" applyAlignment="1" applyProtection="1">
      <alignment horizontal="left" vertical="top"/>
    </xf>
    <xf numFmtId="0" fontId="38" fillId="4" borderId="0" xfId="0" applyFont="1" applyFill="1" applyAlignment="1" applyProtection="1">
      <alignment horizontal="center" vertical="center"/>
    </xf>
    <xf numFmtId="0" fontId="39" fillId="9" borderId="0" xfId="0" applyFont="1" applyFill="1" applyAlignment="1" applyProtection="1">
      <alignment horizontal="center"/>
    </xf>
    <xf numFmtId="0" fontId="7" fillId="8" borderId="0" xfId="0" applyFont="1" applyFill="1" applyAlignment="1" applyProtection="1">
      <alignment horizontal="center"/>
    </xf>
    <xf numFmtId="0" fontId="36" fillId="0" borderId="0" xfId="0" applyFont="1" applyFill="1" applyAlignment="1">
      <alignment horizontal="center" vertical="top"/>
    </xf>
    <xf numFmtId="0" fontId="35" fillId="0" borderId="0" xfId="0" applyFont="1" applyBorder="1" applyAlignment="1">
      <alignment horizontal="left" vertical="top" wrapText="1"/>
    </xf>
    <xf numFmtId="0" fontId="11" fillId="0" borderId="0" xfId="0" applyFont="1" applyAlignment="1">
      <alignment horizontal="left"/>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left" vertical="top" wrapText="1"/>
    </xf>
    <xf numFmtId="0" fontId="40" fillId="0" borderId="0" xfId="0" applyFont="1" applyAlignment="1">
      <alignment horizontal="left"/>
    </xf>
    <xf numFmtId="0" fontId="0" fillId="0" borderId="0" xfId="0" applyAlignment="1">
      <alignment horizontal="left"/>
    </xf>
    <xf numFmtId="0" fontId="12" fillId="0" borderId="0" xfId="0" applyFont="1" applyAlignment="1">
      <alignment horizontal="center"/>
    </xf>
    <xf numFmtId="0" fontId="30" fillId="0" borderId="4" xfId="0" applyFont="1" applyBorder="1" applyAlignment="1">
      <alignment horizontal="left"/>
    </xf>
    <xf numFmtId="0" fontId="8" fillId="0" borderId="1" xfId="0" quotePrefix="1" applyFont="1" applyFill="1" applyBorder="1" applyAlignment="1">
      <alignment horizontal="center"/>
    </xf>
    <xf numFmtId="0" fontId="8" fillId="0" borderId="1" xfId="0" applyFont="1" applyFill="1" applyBorder="1" applyAlignment="1">
      <alignment horizontal="center"/>
    </xf>
    <xf numFmtId="2" fontId="16" fillId="0" borderId="1" xfId="0" applyNumberFormat="1" applyFont="1" applyBorder="1" applyAlignment="1">
      <alignment horizontal="center" vertical="center"/>
    </xf>
    <xf numFmtId="0" fontId="0" fillId="0" borderId="0" xfId="0" applyAlignment="1">
      <alignment horizontal="left" vertical="top" wrapText="1"/>
    </xf>
    <xf numFmtId="0" fontId="10" fillId="0" borderId="0" xfId="0" applyFont="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4" fillId="0" borderId="0" xfId="0" applyFont="1" applyAlignment="1">
      <alignment horizontal="left" vertical="justify" wrapText="1"/>
    </xf>
    <xf numFmtId="22" fontId="6" fillId="0" borderId="0" xfId="0" applyNumberFormat="1" applyFont="1" applyAlignment="1">
      <alignment horizontal="left"/>
    </xf>
    <xf numFmtId="0" fontId="2" fillId="0" borderId="0" xfId="0" applyFont="1" applyFill="1" applyAlignment="1">
      <alignment horizontal="left"/>
    </xf>
    <xf numFmtId="0" fontId="7" fillId="0" borderId="0" xfId="0" applyFont="1" applyFill="1" applyAlignment="1">
      <alignment horizontal="left"/>
    </xf>
    <xf numFmtId="0" fontId="0" fillId="0" borderId="0" xfId="0" applyFill="1" applyAlignment="1">
      <alignment horizontal="left"/>
    </xf>
    <xf numFmtId="0" fontId="16" fillId="0" borderId="0" xfId="0" applyFont="1" applyFill="1" applyAlignment="1">
      <alignment horizontal="left"/>
    </xf>
    <xf numFmtId="0" fontId="17" fillId="0" borderId="0" xfId="0" applyFont="1" applyFill="1" applyAlignment="1">
      <alignment horizontal="left"/>
    </xf>
    <xf numFmtId="0" fontId="0" fillId="0" borderId="0" xfId="0" applyFont="1" applyAlignment="1">
      <alignment horizontal="left"/>
    </xf>
    <xf numFmtId="0" fontId="33" fillId="0" borderId="0" xfId="0" applyFont="1" applyFill="1" applyAlignment="1">
      <alignment horizontal="left" vertical="top" wrapText="1"/>
    </xf>
    <xf numFmtId="0" fontId="19" fillId="0" borderId="0" xfId="0" applyFont="1" applyFill="1" applyAlignment="1">
      <alignment horizontal="left"/>
    </xf>
    <xf numFmtId="0" fontId="15" fillId="0" borderId="0" xfId="0" applyFont="1" applyAlignment="1">
      <alignment horizontal="center"/>
    </xf>
    <xf numFmtId="168" fontId="3" fillId="0" borderId="0" xfId="2" applyNumberFormat="1" applyAlignment="1" applyProtection="1">
      <alignment horizontal="left"/>
    </xf>
    <xf numFmtId="0" fontId="20" fillId="0" borderId="0" xfId="0" applyFont="1" applyAlignment="1">
      <alignment horizontal="center"/>
    </xf>
    <xf numFmtId="167" fontId="0" fillId="0" borderId="0" xfId="0" applyNumberFormat="1" applyAlignment="1">
      <alignment horizontal="center"/>
    </xf>
    <xf numFmtId="170" fontId="0" fillId="0" borderId="0" xfId="0" applyNumberFormat="1" applyFont="1" applyAlignment="1">
      <alignment horizontal="left"/>
    </xf>
    <xf numFmtId="0" fontId="13" fillId="0" borderId="0" xfId="0" applyFont="1" applyAlignment="1">
      <alignment horizontal="left" vertical="center"/>
    </xf>
    <xf numFmtId="0" fontId="32" fillId="0" borderId="0" xfId="0" applyFont="1" applyAlignment="1">
      <alignment horizontal="left" vertical="top" wrapText="1"/>
    </xf>
    <xf numFmtId="0" fontId="13"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horizontal="center"/>
    </xf>
    <xf numFmtId="167" fontId="5" fillId="0" borderId="0" xfId="0" applyNumberFormat="1" applyFont="1" applyFill="1" applyAlignment="1">
      <alignment horizontal="center"/>
    </xf>
    <xf numFmtId="168" fontId="3" fillId="0" borderId="0" xfId="2" applyNumberFormat="1" applyFill="1" applyAlignment="1" applyProtection="1">
      <alignment horizontal="left"/>
    </xf>
    <xf numFmtId="0" fontId="26" fillId="0" borderId="0" xfId="0" applyFont="1" applyFill="1" applyAlignment="1">
      <alignment horizontal="left"/>
    </xf>
    <xf numFmtId="0" fontId="18" fillId="0" borderId="0" xfId="0" applyFont="1" applyFill="1" applyAlignment="1">
      <alignment horizontal="left"/>
    </xf>
    <xf numFmtId="0" fontId="7" fillId="0" borderId="0" xfId="0" applyFont="1" applyAlignment="1">
      <alignment horizontal="center"/>
    </xf>
    <xf numFmtId="0" fontId="23" fillId="0" borderId="0" xfId="2" applyFont="1" applyAlignment="1" applyProtection="1">
      <alignment horizontal="center"/>
    </xf>
    <xf numFmtId="0" fontId="22" fillId="0" borderId="0" xfId="0" applyFont="1" applyAlignment="1">
      <alignment horizontal="left"/>
    </xf>
    <xf numFmtId="0" fontId="19" fillId="0" borderId="0" xfId="0" applyFont="1" applyAlignment="1">
      <alignment horizontal="left"/>
    </xf>
    <xf numFmtId="0" fontId="19" fillId="0" borderId="0" xfId="0" applyFont="1" applyAlignment="1">
      <alignment horizontal="left" vertical="top" wrapText="1"/>
    </xf>
  </cellXfs>
  <cellStyles count="3">
    <cellStyle name="Lien hypertexte" xfId="2" builtinId="8"/>
    <cellStyle name="Monétaire" xfId="1" builtinId="4"/>
    <cellStyle name="Normal" xfId="0" builtinId="0"/>
  </cellStyles>
  <dxfs count="5">
    <dxf>
      <font>
        <b/>
        <i/>
        <color rgb="FFFF0000"/>
      </font>
    </dxf>
    <dxf>
      <font>
        <b/>
        <i/>
        <color rgb="FFFF0000"/>
      </font>
    </dxf>
    <dxf>
      <font>
        <b/>
        <i/>
        <color rgb="FFFF0000"/>
      </font>
    </dxf>
    <dxf>
      <fill>
        <patternFill>
          <bgColor theme="0"/>
        </patternFill>
      </fill>
    </dxf>
    <dxf>
      <font>
        <b/>
        <i val="0"/>
        <color rgb="FFFF0000"/>
      </font>
      <fill>
        <patternFill>
          <bgColor theme="1"/>
        </patternFill>
      </fill>
    </dxf>
  </dxfs>
  <tableStyles count="0" defaultTableStyle="TableStyleMedium9" defaultPivotStyle="PivotStyleLight16"/>
  <colors>
    <mruColors>
      <color rgb="FF0080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28575</xdr:colOff>
      <xdr:row>2</xdr:row>
      <xdr:rowOff>133350</xdr:rowOff>
    </xdr:from>
    <xdr:to>
      <xdr:col>8</xdr:col>
      <xdr:colOff>742950</xdr:colOff>
      <xdr:row>3</xdr:row>
      <xdr:rowOff>104775</xdr:rowOff>
    </xdr:to>
    <xdr:sp macro="[0]!Module1.Contrat" textlink="">
      <xdr:nvSpPr>
        <xdr:cNvPr id="2" name="Rectangle 1"/>
        <xdr:cNvSpPr/>
      </xdr:nvSpPr>
      <xdr:spPr>
        <a:xfrm>
          <a:off x="6896100" y="695325"/>
          <a:ext cx="11049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0</xdr:col>
      <xdr:colOff>104766</xdr:colOff>
      <xdr:row>4</xdr:row>
      <xdr:rowOff>190501</xdr:rowOff>
    </xdr:from>
    <xdr:to>
      <xdr:col>0</xdr:col>
      <xdr:colOff>514350</xdr:colOff>
      <xdr:row>6</xdr:row>
      <xdr:rowOff>0</xdr:rowOff>
    </xdr:to>
    <xdr:sp macro="[0]!NvlFC" textlink="">
      <xdr:nvSpPr>
        <xdr:cNvPr id="3" name="Plus 2"/>
        <xdr:cNvSpPr/>
      </xdr:nvSpPr>
      <xdr:spPr>
        <a:xfrm flipH="1">
          <a:off x="104766" y="1600201"/>
          <a:ext cx="409584" cy="361950"/>
        </a:xfrm>
        <a:prstGeom prst="mathPlus">
          <a:avLst/>
        </a:prstGeom>
        <a:ln/>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endParaRPr lang="fr-FR" sz="9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clientData/>
  </xdr:twoCellAnchor>
  <xdr:twoCellAnchor>
    <xdr:from>
      <xdr:col>0</xdr:col>
      <xdr:colOff>0</xdr:colOff>
      <xdr:row>8</xdr:row>
      <xdr:rowOff>295275</xdr:rowOff>
    </xdr:from>
    <xdr:to>
      <xdr:col>0</xdr:col>
      <xdr:colOff>409584</xdr:colOff>
      <xdr:row>10</xdr:row>
      <xdr:rowOff>0</xdr:rowOff>
    </xdr:to>
    <xdr:sp macro="[0]!NvlFA" textlink="">
      <xdr:nvSpPr>
        <xdr:cNvPr id="4" name="Plus 3"/>
        <xdr:cNvSpPr/>
      </xdr:nvSpPr>
      <xdr:spPr>
        <a:xfrm flipH="1">
          <a:off x="0" y="4876800"/>
          <a:ext cx="409584" cy="352425"/>
        </a:xfrm>
        <a:prstGeom prst="mathPlus">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fr-FR" sz="9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clientData/>
  </xdr:twoCellAnchor>
  <xdr:twoCellAnchor>
    <xdr:from>
      <xdr:col>8</xdr:col>
      <xdr:colOff>95249</xdr:colOff>
      <xdr:row>0</xdr:row>
      <xdr:rowOff>28575</xdr:rowOff>
    </xdr:from>
    <xdr:to>
      <xdr:col>8</xdr:col>
      <xdr:colOff>1238249</xdr:colOff>
      <xdr:row>0</xdr:row>
      <xdr:rowOff>266700</xdr:rowOff>
    </xdr:to>
    <xdr:sp macro="[0]!MAJCG" textlink="">
      <xdr:nvSpPr>
        <xdr:cNvPr id="5" name="Rectangle à coins arrondis 4"/>
        <xdr:cNvSpPr/>
      </xdr:nvSpPr>
      <xdr:spPr>
        <a:xfrm>
          <a:off x="8210549" y="28575"/>
          <a:ext cx="1143000" cy="23812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fr-FR" sz="1400" b="1"/>
            <a:t>MAJ des CG</a:t>
          </a:r>
        </a:p>
      </xdr:txBody>
    </xdr:sp>
    <xdr:clientData/>
  </xdr:twoCellAnchor>
  <xdr:twoCellAnchor>
    <xdr:from>
      <xdr:col>8</xdr:col>
      <xdr:colOff>95251</xdr:colOff>
      <xdr:row>0</xdr:row>
      <xdr:rowOff>552449</xdr:rowOff>
    </xdr:from>
    <xdr:to>
      <xdr:col>8</xdr:col>
      <xdr:colOff>1238249</xdr:colOff>
      <xdr:row>0</xdr:row>
      <xdr:rowOff>790574</xdr:rowOff>
    </xdr:to>
    <xdr:sp macro="[0]!MAJFC" textlink="">
      <xdr:nvSpPr>
        <xdr:cNvPr id="6" name="Rectangle à coins arrondis 5"/>
        <xdr:cNvSpPr/>
      </xdr:nvSpPr>
      <xdr:spPr>
        <a:xfrm>
          <a:off x="8210551" y="552449"/>
          <a:ext cx="1142998" cy="23812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fr-FR" sz="1400" b="1"/>
            <a:t>MAJ des FC</a:t>
          </a:r>
        </a:p>
      </xdr:txBody>
    </xdr:sp>
    <xdr:clientData/>
  </xdr:twoCellAnchor>
  <xdr:twoCellAnchor>
    <xdr:from>
      <xdr:col>0</xdr:col>
      <xdr:colOff>514350</xdr:colOff>
      <xdr:row>5</xdr:row>
      <xdr:rowOff>28575</xdr:rowOff>
    </xdr:from>
    <xdr:to>
      <xdr:col>0</xdr:col>
      <xdr:colOff>923934</xdr:colOff>
      <xdr:row>6</xdr:row>
      <xdr:rowOff>0</xdr:rowOff>
    </xdr:to>
    <xdr:sp macro="[0]!SuppFC" textlink="">
      <xdr:nvSpPr>
        <xdr:cNvPr id="7" name="Moins 6"/>
        <xdr:cNvSpPr/>
      </xdr:nvSpPr>
      <xdr:spPr>
        <a:xfrm flipH="1">
          <a:off x="514350" y="1638300"/>
          <a:ext cx="409584" cy="304800"/>
        </a:xfrm>
        <a:prstGeom prst="mathMinus">
          <a:avLst/>
        </a:prstGeom>
        <a:ln/>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endParaRPr lang="fr-FR" sz="9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clientData/>
  </xdr:twoCellAnchor>
  <xdr:twoCellAnchor>
    <xdr:from>
      <xdr:col>0</xdr:col>
      <xdr:colOff>409575</xdr:colOff>
      <xdr:row>8</xdr:row>
      <xdr:rowOff>285750</xdr:rowOff>
    </xdr:from>
    <xdr:to>
      <xdr:col>0</xdr:col>
      <xdr:colOff>819159</xdr:colOff>
      <xdr:row>10</xdr:row>
      <xdr:rowOff>0</xdr:rowOff>
    </xdr:to>
    <xdr:sp macro="[0]!SuppFA" textlink="">
      <xdr:nvSpPr>
        <xdr:cNvPr id="8" name="Moins 7"/>
        <xdr:cNvSpPr/>
      </xdr:nvSpPr>
      <xdr:spPr>
        <a:xfrm flipH="1">
          <a:off x="409575" y="4867275"/>
          <a:ext cx="409584" cy="390525"/>
        </a:xfrm>
        <a:prstGeom prst="mathMinus">
          <a:avLst/>
        </a:prstGeom>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fr-FR" sz="900" b="1" cap="all" spc="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endParaRPr>
        </a:p>
      </xdr:txBody>
    </xdr:sp>
    <xdr:clientData/>
  </xdr:twoCellAnchor>
  <xdr:twoCellAnchor>
    <xdr:from>
      <xdr:col>8</xdr:col>
      <xdr:colOff>95251</xdr:colOff>
      <xdr:row>0</xdr:row>
      <xdr:rowOff>285749</xdr:rowOff>
    </xdr:from>
    <xdr:to>
      <xdr:col>8</xdr:col>
      <xdr:colOff>1238249</xdr:colOff>
      <xdr:row>0</xdr:row>
      <xdr:rowOff>523874</xdr:rowOff>
    </xdr:to>
    <xdr:sp macro="[0]!MAJContrat" textlink="">
      <xdr:nvSpPr>
        <xdr:cNvPr id="9" name="Rectangle à coins arrondis 8"/>
        <xdr:cNvSpPr/>
      </xdr:nvSpPr>
      <xdr:spPr>
        <a:xfrm>
          <a:off x="8210551" y="285749"/>
          <a:ext cx="1142998" cy="2381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fr-FR" sz="1400" b="1"/>
            <a:t>MAJ Contrat</a:t>
          </a:r>
        </a:p>
      </xdr:txBody>
    </xdr:sp>
    <xdr:clientData/>
  </xdr:twoCellAnchor>
  <xdr:twoCellAnchor>
    <xdr:from>
      <xdr:col>7</xdr:col>
      <xdr:colOff>104775</xdr:colOff>
      <xdr:row>1</xdr:row>
      <xdr:rowOff>0</xdr:rowOff>
    </xdr:from>
    <xdr:to>
      <xdr:col>8</xdr:col>
      <xdr:colOff>1238249</xdr:colOff>
      <xdr:row>2</xdr:row>
      <xdr:rowOff>1</xdr:rowOff>
    </xdr:to>
    <xdr:sp macro="[0]!Masquer_Lignes_Vides" textlink="">
      <xdr:nvSpPr>
        <xdr:cNvPr id="11" name="Organigramme : Processus 10"/>
        <xdr:cNvSpPr/>
      </xdr:nvSpPr>
      <xdr:spPr>
        <a:xfrm>
          <a:off x="7829550" y="809625"/>
          <a:ext cx="1523999" cy="200026"/>
        </a:xfrm>
        <a:prstGeom prst="flowChartProcess">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fr-FR" sz="1000"/>
            <a:t>Masquer Lignes Vierges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62</xdr:row>
      <xdr:rowOff>9525</xdr:rowOff>
    </xdr:from>
    <xdr:to>
      <xdr:col>0</xdr:col>
      <xdr:colOff>238125</xdr:colOff>
      <xdr:row>62</xdr:row>
      <xdr:rowOff>180975</xdr:rowOff>
    </xdr:to>
    <xdr:sp macro="" textlink="">
      <xdr:nvSpPr>
        <xdr:cNvPr id="2" name="Rectangle 1"/>
        <xdr:cNvSpPr/>
      </xdr:nvSpPr>
      <xdr:spPr>
        <a:xfrm>
          <a:off x="47625" y="16706850"/>
          <a:ext cx="190500" cy="1714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0</xdr:col>
      <xdr:colOff>266700</xdr:colOff>
      <xdr:row>62</xdr:row>
      <xdr:rowOff>200025</xdr:rowOff>
    </xdr:from>
    <xdr:to>
      <xdr:col>0</xdr:col>
      <xdr:colOff>457200</xdr:colOff>
      <xdr:row>62</xdr:row>
      <xdr:rowOff>371475</xdr:rowOff>
    </xdr:to>
    <xdr:sp macro="" textlink="">
      <xdr:nvSpPr>
        <xdr:cNvPr id="3" name="Rectangle 2"/>
        <xdr:cNvSpPr/>
      </xdr:nvSpPr>
      <xdr:spPr>
        <a:xfrm>
          <a:off x="266700" y="17125950"/>
          <a:ext cx="190500" cy="1714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714375</xdr:colOff>
      <xdr:row>0</xdr:row>
      <xdr:rowOff>47625</xdr:rowOff>
    </xdr:from>
    <xdr:to>
      <xdr:col>5</xdr:col>
      <xdr:colOff>1990725</xdr:colOff>
      <xdr:row>1</xdr:row>
      <xdr:rowOff>123825</xdr:rowOff>
    </xdr:to>
    <xdr:sp macro="[0]!Retour" textlink="" fLocksText="0">
      <xdr:nvSpPr>
        <xdr:cNvPr id="4" name="Rectangle 3"/>
        <xdr:cNvSpPr/>
      </xdr:nvSpPr>
      <xdr:spPr>
        <a:xfrm>
          <a:off x="5172075" y="47625"/>
          <a:ext cx="1276350" cy="266700"/>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fr-FR" sz="1100" b="1">
              <a:solidFill>
                <a:schemeClr val="bg1"/>
              </a:solidFill>
            </a:rPr>
            <a:t>Retour Menu</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6096000</xdr:colOff>
      <xdr:row>0</xdr:row>
      <xdr:rowOff>95250</xdr:rowOff>
    </xdr:from>
    <xdr:to>
      <xdr:col>0</xdr:col>
      <xdr:colOff>7372350</xdr:colOff>
      <xdr:row>0</xdr:row>
      <xdr:rowOff>361950</xdr:rowOff>
    </xdr:to>
    <xdr:sp macro="[0]!Retour" textlink="" fLocksText="0">
      <xdr:nvSpPr>
        <xdr:cNvPr id="2" name="Rectangle 1"/>
        <xdr:cNvSpPr/>
      </xdr:nvSpPr>
      <xdr:spPr>
        <a:xfrm>
          <a:off x="6096000" y="95250"/>
          <a:ext cx="1276350" cy="266700"/>
        </a:xfrm>
        <a:prstGeom prst="rect">
          <a:avLst/>
        </a:prstGeom>
      </xdr:spPr>
      <xdr:style>
        <a:lnRef idx="3">
          <a:schemeClr val="lt1"/>
        </a:lnRef>
        <a:fillRef idx="1">
          <a:schemeClr val="accent2"/>
        </a:fillRef>
        <a:effectRef idx="1">
          <a:schemeClr val="accent2"/>
        </a:effectRef>
        <a:fontRef idx="minor">
          <a:schemeClr val="lt1"/>
        </a:fontRef>
      </xdr:style>
      <xdr:txBody>
        <a:bodyPr vertOverflow="clip" rtlCol="0" anchor="ctr"/>
        <a:lstStyle/>
        <a:p>
          <a:pPr algn="ctr"/>
          <a:r>
            <a:rPr lang="fr-FR" sz="1100" b="1">
              <a:solidFill>
                <a:schemeClr val="bg1"/>
              </a:solidFill>
            </a:rPr>
            <a:t>Retour Menu</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57150</xdr:colOff>
      <xdr:row>0</xdr:row>
      <xdr:rowOff>0</xdr:rowOff>
    </xdr:from>
    <xdr:to>
      <xdr:col>4</xdr:col>
      <xdr:colOff>381000</xdr:colOff>
      <xdr:row>0</xdr:row>
      <xdr:rowOff>228600</xdr:rowOff>
    </xdr:to>
    <xdr:sp macro="[0]!Afficher_Listes_HP" textlink="">
      <xdr:nvSpPr>
        <xdr:cNvPr id="2" name="Plus 1"/>
        <xdr:cNvSpPr/>
      </xdr:nvSpPr>
      <xdr:spPr>
        <a:xfrm>
          <a:off x="3771900" y="0"/>
          <a:ext cx="323850" cy="228600"/>
        </a:xfrm>
        <a:prstGeom prst="mathPlus">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fr-FR" sz="1100"/>
        </a:p>
      </xdr:txBody>
    </xdr:sp>
    <xdr:clientData/>
  </xdr:twoCellAnchor>
  <xdr:twoCellAnchor>
    <xdr:from>
      <xdr:col>4</xdr:col>
      <xdr:colOff>390525</xdr:colOff>
      <xdr:row>0</xdr:row>
      <xdr:rowOff>9525</xdr:rowOff>
    </xdr:from>
    <xdr:to>
      <xdr:col>4</xdr:col>
      <xdr:colOff>714374</xdr:colOff>
      <xdr:row>0</xdr:row>
      <xdr:rowOff>228600</xdr:rowOff>
    </xdr:to>
    <xdr:sp macro="[0]!Masquer_Listes_HP" textlink="">
      <xdr:nvSpPr>
        <xdr:cNvPr id="3" name="Moins 2"/>
        <xdr:cNvSpPr/>
      </xdr:nvSpPr>
      <xdr:spPr>
        <a:xfrm>
          <a:off x="4105275" y="9525"/>
          <a:ext cx="323849" cy="219075"/>
        </a:xfrm>
        <a:prstGeom prst="mathMinus">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noblecollection.fr/baguette-remus-lupin-p-663.html" TargetMode="External"/><Relationship Id="rId13" Type="http://schemas.openxmlformats.org/officeDocument/2006/relationships/hyperlink" Target="https://www.noblecollection.fr/baguette-mangemort-serpent-p-651.html" TargetMode="External"/><Relationship Id="rId18" Type="http://schemas.openxmlformats.org/officeDocument/2006/relationships/hyperlink" Target="https://www.noblecollection.fr/baguette-luna-lovegood-p-645.html" TargetMode="External"/><Relationship Id="rId26" Type="http://schemas.openxmlformats.org/officeDocument/2006/relationships/hyperlink" Target="https://www.noblecollection.fr/baguette-cedric-diggory-p-627.html" TargetMode="External"/><Relationship Id="rId3" Type="http://schemas.openxmlformats.org/officeDocument/2006/relationships/hyperlink" Target="https://www.noblecollection.fr/baguette-professeur-horace-slughorn-p-675.html" TargetMode="External"/><Relationship Id="rId21" Type="http://schemas.openxmlformats.org/officeDocument/2006/relationships/hyperlink" Target="https://www.noblecollection.fr/baguette-hermione-granger-p-637.html" TargetMode="External"/><Relationship Id="rId7" Type="http://schemas.openxmlformats.org/officeDocument/2006/relationships/hyperlink" Target="https://www.noblecollection.fr/baguette-ron-weasley-p-664.html" TargetMode="External"/><Relationship Id="rId12" Type="http://schemas.openxmlformats.org/officeDocument/2006/relationships/hyperlink" Target="https://www.noblecollection.fr/baguette-mangemort-vague-p-652.html" TargetMode="External"/><Relationship Id="rId17" Type="http://schemas.openxmlformats.org/officeDocument/2006/relationships/hyperlink" Target="https://www.noblecollection.fr/baguette-mangemort-crane-p-647.html" TargetMode="External"/><Relationship Id="rId25" Type="http://schemas.openxmlformats.org/officeDocument/2006/relationships/hyperlink" Target="https://www.noblecollection.fr/baguette-drago-malefoy-p-629.html" TargetMode="External"/><Relationship Id="rId2" Type="http://schemas.openxmlformats.org/officeDocument/2006/relationships/hyperlink" Target="https://www.noblecollection.fr/baguette-professeur-minerva-mcgonagall-p-676.html" TargetMode="External"/><Relationship Id="rId16" Type="http://schemas.openxmlformats.org/officeDocument/2006/relationships/hyperlink" Target="https://www.noblecollection.fr/baguette-mangemort-epine-p-648.html" TargetMode="External"/><Relationship Id="rId20" Type="http://schemas.openxmlformats.org/officeDocument/2006/relationships/hyperlink" Target="https://www.noblecollection.fr/baguette-lord-voldemort-p-642.html" TargetMode="External"/><Relationship Id="rId29" Type="http://schemas.openxmlformats.org/officeDocument/2006/relationships/hyperlink" Target="https://www.noblecollection.fr/baguette-dolores-ombrage-harry-potter-p-380.html" TargetMode="External"/><Relationship Id="rId1" Type="http://schemas.openxmlformats.org/officeDocument/2006/relationships/hyperlink" Target="https://www.noblecollection.fr/baguette-professeur-severus-rogue-p-678.html" TargetMode="External"/><Relationship Id="rId6" Type="http://schemas.openxmlformats.org/officeDocument/2006/relationships/hyperlink" Target="https://www.noblecollection.fr/baguette-sirius-black-p-668.html" TargetMode="External"/><Relationship Id="rId11" Type="http://schemas.openxmlformats.org/officeDocument/2006/relationships/hyperlink" Target="https://www.noblecollection.fr/baguette-narcissa-malefoy-p-655.html" TargetMode="External"/><Relationship Id="rId24" Type="http://schemas.openxmlformats.org/officeDocument/2006/relationships/hyperlink" Target="https://www.noblecollection.fr/baguette-fleur-delacour-p-631.html" TargetMode="External"/><Relationship Id="rId32" Type="http://schemas.openxmlformats.org/officeDocument/2006/relationships/drawing" Target="../drawings/drawing4.xml"/><Relationship Id="rId5" Type="http://schemas.openxmlformats.org/officeDocument/2006/relationships/hyperlink" Target="https://www.noblecollection.fr/baguette-viktor-krum-p-669.html" TargetMode="External"/><Relationship Id="rId15" Type="http://schemas.openxmlformats.org/officeDocument/2006/relationships/hyperlink" Target="https://www.noblecollection.fr/baguette-mangemort-etalon-p-649.html" TargetMode="External"/><Relationship Id="rId23" Type="http://schemas.openxmlformats.org/officeDocument/2006/relationships/hyperlink" Target="https://www.noblecollection.fr/baguette-ginny-weasley-p-632.html" TargetMode="External"/><Relationship Id="rId28" Type="http://schemas.openxmlformats.org/officeDocument/2006/relationships/hyperlink" Target="https://www.noblecollection.fr/baguette-alastor-maugrey-fol-oeil-p-623.html" TargetMode="External"/><Relationship Id="rId10" Type="http://schemas.openxmlformats.org/officeDocument/2006/relationships/hyperlink" Target="https://www.noblecollection.fr/baguette-neville-londubat-p-656.html" TargetMode="External"/><Relationship Id="rId19" Type="http://schemas.openxmlformats.org/officeDocument/2006/relationships/hyperlink" Target="https://www.noblecollection.fr/baguette-lucius-malefoy-p-644.html" TargetMode="External"/><Relationship Id="rId31" Type="http://schemas.openxmlformats.org/officeDocument/2006/relationships/hyperlink" Target="https://www.noblecollection.fr/collection-des-baguettes-weasley-harry-potter-p-383.html" TargetMode="External"/><Relationship Id="rId4" Type="http://schemas.openxmlformats.org/officeDocument/2006/relationships/hyperlink" Target="https://www.noblecollection.fr/baguette-professeur-albus-dumbledore-p-673.html" TargetMode="External"/><Relationship Id="rId9" Type="http://schemas.openxmlformats.org/officeDocument/2006/relationships/hyperlink" Target="https://www.noblecollection.fr/baguette-nymphadora-tonks-p-658.html" TargetMode="External"/><Relationship Id="rId14" Type="http://schemas.openxmlformats.org/officeDocument/2006/relationships/hyperlink" Target="https://www.noblecollection.fr/baguette-mangemort-marron-p-650.html" TargetMode="External"/><Relationship Id="rId22" Type="http://schemas.openxmlformats.org/officeDocument/2006/relationships/hyperlink" Target="https://www.noblecollection.fr/baguette-harry-potter-p-636.html" TargetMode="External"/><Relationship Id="rId27" Type="http://schemas.openxmlformats.org/officeDocument/2006/relationships/hyperlink" Target="https://www.noblecollection.fr/baguette-bellatrix-lestrange-p-625.html" TargetMode="External"/><Relationship Id="rId30" Type="http://schemas.openxmlformats.org/officeDocument/2006/relationships/hyperlink" Target="https://www.noblecollection.fr/collection-des-baguettes-weasley-harry-potter-p-383.html" TargetMode="External"/></Relationships>
</file>

<file path=xl/worksheets/sheet1.xml><?xml version="1.0" encoding="utf-8"?>
<worksheet xmlns="http://schemas.openxmlformats.org/spreadsheetml/2006/main" xmlns:r="http://schemas.openxmlformats.org/officeDocument/2006/relationships">
  <sheetPr codeName="Feuil1"/>
  <dimension ref="A1:N25"/>
  <sheetViews>
    <sheetView showGridLines="0" showRowColHeaders="0" tabSelected="1" workbookViewId="0">
      <selection sqref="A1:I1"/>
    </sheetView>
  </sheetViews>
  <sheetFormatPr baseColWidth="10" defaultColWidth="0" defaultRowHeight="15" zeroHeight="1"/>
  <cols>
    <col min="1" max="1" width="45.42578125" style="51" customWidth="1"/>
    <col min="2" max="2" width="12.28515625" style="51" bestFit="1" customWidth="1"/>
    <col min="3" max="3" width="9.5703125" style="51" bestFit="1" customWidth="1"/>
    <col min="4" max="4" width="11.42578125" style="51" customWidth="1"/>
    <col min="5" max="5" width="15.28515625" style="51" bestFit="1" customWidth="1"/>
    <col min="6" max="6" width="10.42578125" style="51" bestFit="1" customWidth="1"/>
    <col min="7" max="7" width="11.42578125" style="51" customWidth="1"/>
    <col min="8" max="8" width="5.85546875" style="61" customWidth="1"/>
    <col min="9" max="9" width="18.5703125" style="51" customWidth="1"/>
    <col min="10" max="10" width="14.5703125" style="51" hidden="1" customWidth="1"/>
    <col min="11" max="11" width="11.42578125" style="61" hidden="1" customWidth="1"/>
    <col min="12" max="12" width="11.42578125" style="51" hidden="1" customWidth="1"/>
    <col min="13" max="13" width="11.85546875" style="51" hidden="1" customWidth="1"/>
    <col min="14" max="15" width="11.42578125" style="51" hidden="1" customWidth="1"/>
    <col min="16" max="16384" width="11.42578125" style="51" hidden="1"/>
  </cols>
  <sheetData>
    <row r="1" spans="1:14" ht="63.75" customHeight="1">
      <c r="A1" s="87" t="s">
        <v>118</v>
      </c>
      <c r="B1" s="87"/>
      <c r="C1" s="87"/>
      <c r="D1" s="87"/>
      <c r="E1" s="87"/>
      <c r="F1" s="87"/>
      <c r="G1" s="87"/>
      <c r="H1" s="87"/>
      <c r="I1" s="87"/>
      <c r="K1" s="67">
        <f>SUM(K13:K13)</f>
        <v>0</v>
      </c>
      <c r="L1" s="68" t="s">
        <v>129</v>
      </c>
    </row>
    <row r="2" spans="1:14" ht="15.75">
      <c r="A2" s="70" t="s">
        <v>130</v>
      </c>
      <c r="B2" s="69" t="str">
        <f>IF($A$3="","",B6)</f>
        <v/>
      </c>
      <c r="C2" s="69" t="str">
        <f t="shared" ref="C2:G2" si="0">IF($A$3="","",C6)</f>
        <v/>
      </c>
      <c r="D2" s="69" t="str">
        <f t="shared" si="0"/>
        <v/>
      </c>
      <c r="E2" s="69" t="str">
        <f t="shared" si="0"/>
        <v/>
      </c>
      <c r="F2" s="69" t="str">
        <f t="shared" si="0"/>
        <v/>
      </c>
      <c r="G2" s="69" t="str">
        <f t="shared" si="0"/>
        <v/>
      </c>
      <c r="H2" s="90"/>
      <c r="I2" s="90"/>
      <c r="K2" s="61">
        <v>7</v>
      </c>
      <c r="L2" s="51" t="s">
        <v>144</v>
      </c>
      <c r="M2" s="51" t="s">
        <v>117</v>
      </c>
      <c r="N2" s="51">
        <v>3</v>
      </c>
    </row>
    <row r="3" spans="1:14" ht="15.75">
      <c r="A3" s="53"/>
      <c r="B3" s="54" t="str">
        <f>IF(A3="","",VLOOKUP($A$3,$A$7:$H$10,2,FALSE))</f>
        <v/>
      </c>
      <c r="C3" s="54" t="str">
        <f>IF(A3="","",VLOOKUP($A$3,$A$7:$H$10,3,FALSE))</f>
        <v/>
      </c>
      <c r="D3" s="55" t="str">
        <f>IF(A3="","",VLOOKUP($A$3,$A$7:$H$10,4,FALSE))</f>
        <v/>
      </c>
      <c r="E3" s="56" t="str">
        <f>IF(A3="","",VLOOKUP($A$3,$A$7:$H$10,5,FALSE))</f>
        <v/>
      </c>
      <c r="F3" s="56" t="str">
        <f>IF(A3="","",VLOOKUP($A$3,$A$7:$H$10,6,FALSE))</f>
        <v/>
      </c>
      <c r="G3" s="56" t="str">
        <f>IF(A3="","",VLOOKUP($A$3,$A$7:$H$10,7,FALSE))</f>
        <v/>
      </c>
      <c r="H3" s="88" t="str">
        <f>IF(AND(A3=A4,A3&lt;&gt;A7,A3&lt;&gt;""),"Doublon",IF(A3&lt;&gt;"","Générer un contrat",""))</f>
        <v/>
      </c>
      <c r="I3" s="88"/>
      <c r="K3" s="61">
        <v>5</v>
      </c>
      <c r="L3" s="51" t="s">
        <v>133</v>
      </c>
      <c r="M3" s="51" t="s">
        <v>117</v>
      </c>
      <c r="N3" s="51">
        <v>1</v>
      </c>
    </row>
    <row r="4" spans="1:14" ht="15.75">
      <c r="A4" s="53"/>
      <c r="B4" s="54" t="str">
        <f>IF(A4="","",VLOOKUP($A$4,$A$7:$H$10,2,FALSE))</f>
        <v/>
      </c>
      <c r="C4" s="54" t="str">
        <f>IF(A4="","",VLOOKUP($A$4,$A$7:$H$10,3,FALSE))</f>
        <v/>
      </c>
      <c r="D4" s="55" t="str">
        <f>IF(A4="","",VLOOKUP($A$4,$A$7:$H$10,4,FALSE))</f>
        <v/>
      </c>
      <c r="E4" s="56" t="str">
        <f>IF(A4="","",VLOOKUP($A$4,$A$7:$H$10,5,FALSE))</f>
        <v/>
      </c>
      <c r="F4" s="56" t="str">
        <f>IF(A4="","",VLOOKUP($A$4,$A$7:$H$10,6,FALSE))</f>
        <v/>
      </c>
      <c r="G4" s="56" t="str">
        <f>IF(A4="","",VLOOKUP($A$4,$A$7:$H$10,7,FALSE))</f>
        <v/>
      </c>
      <c r="H4" s="88"/>
      <c r="I4" s="88"/>
      <c r="K4" s="61">
        <f>K2-K3</f>
        <v>2</v>
      </c>
      <c r="N4" s="51">
        <f>N2-N3</f>
        <v>2</v>
      </c>
    </row>
    <row r="5" spans="1:14" ht="15.75" thickBot="1">
      <c r="A5" s="89" t="s">
        <v>110</v>
      </c>
      <c r="B5" s="89"/>
      <c r="C5" s="89"/>
      <c r="D5" s="89"/>
      <c r="E5" s="89"/>
      <c r="F5" s="89"/>
      <c r="G5" s="89"/>
      <c r="H5" s="89"/>
      <c r="I5" s="89"/>
      <c r="J5" s="52"/>
    </row>
    <row r="6" spans="1:14" ht="24" customHeight="1" thickBot="1">
      <c r="A6" s="71" t="s">
        <v>0</v>
      </c>
      <c r="B6" s="71" t="s">
        <v>107</v>
      </c>
      <c r="C6" s="71" t="s">
        <v>27</v>
      </c>
      <c r="D6" s="71" t="s">
        <v>59</v>
      </c>
      <c r="E6" s="71" t="s">
        <v>111</v>
      </c>
      <c r="F6" s="71" t="s">
        <v>1</v>
      </c>
      <c r="G6" s="71" t="s">
        <v>26</v>
      </c>
      <c r="H6" s="71" t="s">
        <v>25</v>
      </c>
      <c r="I6" s="71" t="s">
        <v>109</v>
      </c>
      <c r="J6" s="57"/>
      <c r="N6" s="58">
        <f>IF(K4&lt;&gt;N4,-5-K4+N4,-5)</f>
        <v>-5</v>
      </c>
    </row>
    <row r="7" spans="1:14" s="27" customFormat="1">
      <c r="A7" s="27" t="str">
        <f>Feuil1!$B$3</f>
        <v>Accessoires Harry Potter</v>
      </c>
      <c r="B7" s="77" t="str">
        <f>Feuil1!$B$12</f>
        <v>U</v>
      </c>
      <c r="C7" s="59" t="str">
        <f>Feuil1!$B$13</f>
        <v>U</v>
      </c>
      <c r="D7" s="60" t="str">
        <f>Feuil1!$A$5&amp;" "&amp;Feuil1!$B$5&amp;" "&amp;Feuil1!$A$7&amp;" "&amp;Feuil1!$B$7&amp;" "&amp;Feuil1!$A$9&amp;" "&amp;Feuil1!$B$9</f>
        <v>Description: Cape + Cravate + Baguette - Thème Harry Potter Détails: cape noire avec le blason de la maison + cravate assortie + baguette . Au choix: L'une des 4 maisons + une baguette parmi une 20aine. Nécessite une tenue adaptée en dessous type chemise blanche + jupe ou pantalon. Accessoires: Baguettes (au choix), collier/médaillon…</v>
      </c>
      <c r="E7" s="84">
        <f>Feuil1!$E$12</f>
        <v>15</v>
      </c>
      <c r="F7" s="84">
        <f>Feuil1!$E$14</f>
        <v>15</v>
      </c>
      <c r="G7" s="84">
        <f>Feuil1!$E$13</f>
        <v>5</v>
      </c>
      <c r="H7" s="61">
        <f>IF(A7="Libéllé Court",0.5,IF(OR($A$3=A7,$A$4=A7,I7&lt;&gt;""),1,0))</f>
        <v>0</v>
      </c>
      <c r="I7" s="74"/>
      <c r="J7" s="47"/>
      <c r="K7" s="66"/>
    </row>
    <row r="8" spans="1:14" s="27" customFormat="1">
      <c r="A8" s="85" t="s">
        <v>154</v>
      </c>
      <c r="B8" s="48"/>
      <c r="C8" s="48"/>
      <c r="D8" s="49"/>
      <c r="E8" s="50"/>
      <c r="F8" s="50"/>
      <c r="G8" s="50"/>
      <c r="H8" s="61"/>
      <c r="I8" s="73"/>
      <c r="J8" s="47"/>
      <c r="K8" s="66"/>
    </row>
    <row r="9" spans="1:14" s="27" customFormat="1" ht="24.75" customHeight="1">
      <c r="A9" s="86" t="s">
        <v>108</v>
      </c>
      <c r="B9" s="86"/>
      <c r="C9" s="86"/>
      <c r="D9" s="86"/>
      <c r="E9" s="86"/>
      <c r="F9" s="86"/>
      <c r="G9" s="86"/>
      <c r="H9" s="86"/>
      <c r="I9" s="86"/>
      <c r="K9" s="66"/>
    </row>
    <row r="10" spans="1:14" s="27" customFormat="1" ht="23.25" customHeight="1">
      <c r="A10" s="71" t="s">
        <v>28</v>
      </c>
      <c r="B10" s="71" t="s">
        <v>30</v>
      </c>
      <c r="C10" s="72" t="s">
        <v>29</v>
      </c>
      <c r="D10" s="71" t="s">
        <v>60</v>
      </c>
      <c r="E10" s="71"/>
      <c r="F10" s="71"/>
      <c r="G10" s="71"/>
      <c r="H10" s="71" t="str">
        <f>H6</f>
        <v>Dispo</v>
      </c>
      <c r="I10" s="72" t="str">
        <f>I6</f>
        <v>Date Retour</v>
      </c>
    </row>
    <row r="11" spans="1:14" s="27" customFormat="1">
      <c r="A11" s="78" t="str">
        <f>"Libéllé à personnaliser"</f>
        <v>Libéllé à personnaliser</v>
      </c>
      <c r="B11" s="79" t="s">
        <v>134</v>
      </c>
      <c r="C11" s="62">
        <v>0</v>
      </c>
      <c r="D11" s="79">
        <f>IF(B11="A renseigner",0,B11-C11)</f>
        <v>0</v>
      </c>
      <c r="E11" s="79"/>
      <c r="F11" s="79"/>
      <c r="G11" s="79"/>
      <c r="H11" s="61">
        <f>IF(B11="A renseigner",0.5,IF(D11=0,1,IF(AND(D11&gt;0,D11&lt;B11),0.5,0)))</f>
        <v>0.5</v>
      </c>
      <c r="I11" s="80"/>
      <c r="K11" s="27">
        <f>IF(C11&gt;B11,1,0)</f>
        <v>0</v>
      </c>
      <c r="L11" s="27" t="str">
        <f>A11&amp;"      ["&amp;D11&amp;"/"&amp;B11&amp;"]"</f>
        <v>Libéllé à personnaliser      [0/A renseigner]</v>
      </c>
    </row>
    <row r="12" spans="1:14" s="27" customFormat="1">
      <c r="A12" s="78"/>
      <c r="B12" s="79"/>
      <c r="C12" s="51"/>
      <c r="D12" s="79"/>
      <c r="E12" s="79"/>
      <c r="F12" s="79"/>
      <c r="G12" s="79"/>
      <c r="H12" s="79"/>
      <c r="I12" s="51"/>
      <c r="K12" s="27">
        <f>IF(C12&gt;B12,1,0)</f>
        <v>0</v>
      </c>
      <c r="L12" s="27" t="str">
        <f>A12&amp;"      ["&amp;D12&amp;"/"&amp;B12&amp;"]"</f>
        <v xml:space="preserve">      [/]</v>
      </c>
    </row>
    <row r="13" spans="1:14">
      <c r="A13" s="63"/>
      <c r="B13" s="63"/>
      <c r="L13" s="51" t="str">
        <f>"--- Fin de Liste ---"</f>
        <v>--- Fin de Liste ---</v>
      </c>
    </row>
    <row r="14" spans="1:14" hidden="1"/>
    <row r="15" spans="1:14" hidden="1"/>
    <row r="16" spans="1:14" hidden="1"/>
    <row r="17" hidden="1"/>
    <row r="18" hidden="1"/>
    <row r="19" hidden="1"/>
    <row r="20" hidden="1"/>
    <row r="21" hidden="1"/>
    <row r="22" hidden="1"/>
    <row r="23" hidden="1"/>
    <row r="24" hidden="1"/>
    <row r="25" hidden="1"/>
  </sheetData>
  <dataConsolidate/>
  <mergeCells count="5">
    <mergeCell ref="A9:I9"/>
    <mergeCell ref="A1:I1"/>
    <mergeCell ref="H3:I4"/>
    <mergeCell ref="A5:I5"/>
    <mergeCell ref="H2:I2"/>
  </mergeCells>
  <conditionalFormatting sqref="H3:I4">
    <cfRule type="expression" dxfId="4" priority="14">
      <formula>H3="Doublon"</formula>
    </cfRule>
  </conditionalFormatting>
  <conditionalFormatting sqref="B3:I4 A4">
    <cfRule type="expression" dxfId="3" priority="15">
      <formula>$A$3=""</formula>
    </cfRule>
  </conditionalFormatting>
  <conditionalFormatting sqref="A10:A13">
    <cfRule type="expression" dxfId="2" priority="9">
      <formula>$A10="Libéllé à personnaliser"</formula>
    </cfRule>
  </conditionalFormatting>
  <conditionalFormatting sqref="B10:B13">
    <cfRule type="expression" dxfId="1" priority="8">
      <formula>$B10="A renseigner"</formula>
    </cfRule>
  </conditionalFormatting>
  <conditionalFormatting sqref="D13">
    <cfRule type="expression" dxfId="0" priority="7">
      <formula>$D13&lt;=0</formula>
    </cfRule>
  </conditionalFormatting>
  <conditionalFormatting sqref="H7:H8">
    <cfRule type="iconSet" priority="483">
      <iconSet showValue="0" reverse="1">
        <cfvo type="percent" val="0"/>
        <cfvo type="num" val="0" gte="0"/>
        <cfvo type="num" val="1"/>
      </iconSet>
    </cfRule>
  </conditionalFormatting>
  <conditionalFormatting sqref="H11:H12">
    <cfRule type="iconSet" priority="536">
      <iconSet showValue="0" reverse="1">
        <cfvo type="percent" val="0"/>
        <cfvo type="num" val="0" gte="0"/>
        <cfvo type="num" val="1"/>
      </iconSet>
    </cfRule>
  </conditionalFormatting>
  <dataValidations count="1">
    <dataValidation type="list" allowBlank="1" showInputMessage="1" showErrorMessage="1" sqref="A3:A4">
      <formula1>Liste_Costumes_Acc</formula1>
    </dataValidation>
  </dataValidations>
  <hyperlinks>
    <hyperlink ref="A7" location="Feuil1!A1" display="Feuil1!A1"/>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sheetPr codeName="Feuil2"/>
  <dimension ref="A1:M67"/>
  <sheetViews>
    <sheetView showGridLines="0" showRowColHeaders="0" workbookViewId="0">
      <selection activeCell="A29" sqref="A29:XFD30"/>
    </sheetView>
  </sheetViews>
  <sheetFormatPr baseColWidth="10" defaultColWidth="0" defaultRowHeight="15" zeroHeight="1"/>
  <cols>
    <col min="1" max="1" width="9.42578125" customWidth="1"/>
    <col min="2" max="2" width="17.7109375" customWidth="1"/>
    <col min="3" max="3" width="16.85546875" bestFit="1" customWidth="1"/>
    <col min="4" max="5" width="11.42578125" customWidth="1"/>
    <col min="6" max="6" width="31.140625" customWidth="1"/>
    <col min="7" max="7" width="22.7109375" hidden="1" customWidth="1"/>
    <col min="8" max="8" width="18" hidden="1" customWidth="1"/>
    <col min="9" max="9" width="11.42578125" hidden="1" customWidth="1"/>
    <col min="10" max="13" width="19.7109375" hidden="1" customWidth="1"/>
    <col min="14" max="16384" width="11.42578125" hidden="1"/>
  </cols>
  <sheetData>
    <row r="1" spans="1:13">
      <c r="A1" s="110">
        <f ca="1">NOW()</f>
        <v>43188.57269976852</v>
      </c>
      <c r="B1" s="110"/>
      <c r="C1" s="110"/>
      <c r="D1" s="110"/>
      <c r="E1" s="110"/>
      <c r="F1" s="110"/>
      <c r="G1" s="1"/>
      <c r="H1" s="3"/>
      <c r="I1" s="2"/>
    </row>
    <row r="2" spans="1:13" ht="33">
      <c r="A2" s="119" t="s">
        <v>39</v>
      </c>
      <c r="B2" s="119"/>
      <c r="C2" s="119"/>
      <c r="D2" s="119"/>
      <c r="E2" s="119"/>
      <c r="F2" s="119"/>
      <c r="H2" t="s">
        <v>31</v>
      </c>
    </row>
    <row r="3" spans="1:13">
      <c r="A3" s="121" t="s">
        <v>40</v>
      </c>
      <c r="B3" s="121"/>
      <c r="C3" s="121"/>
      <c r="D3" s="121"/>
      <c r="E3" s="121"/>
      <c r="F3" s="121"/>
      <c r="H3" t="s">
        <v>33</v>
      </c>
    </row>
    <row r="4" spans="1:13">
      <c r="A4" s="116" t="s">
        <v>2</v>
      </c>
      <c r="B4" s="116"/>
      <c r="C4" s="116"/>
      <c r="D4" s="116"/>
      <c r="E4" s="116"/>
      <c r="F4" s="116"/>
      <c r="H4" t="s">
        <v>32</v>
      </c>
      <c r="J4" s="37" t="s">
        <v>77</v>
      </c>
    </row>
    <row r="5" spans="1:13">
      <c r="A5" s="95"/>
      <c r="B5" s="98" t="s">
        <v>136</v>
      </c>
      <c r="C5" s="98"/>
      <c r="D5" s="98"/>
      <c r="E5" s="98"/>
      <c r="F5" s="98"/>
      <c r="H5" t="str">
        <f>"--"</f>
        <v>--</v>
      </c>
      <c r="J5" s="43" t="s">
        <v>78</v>
      </c>
      <c r="K5" s="44" t="s">
        <v>79</v>
      </c>
      <c r="L5" s="44" t="s">
        <v>80</v>
      </c>
      <c r="M5" s="43"/>
    </row>
    <row r="6" spans="1:13">
      <c r="A6" s="95"/>
      <c r="B6" s="98" t="s">
        <v>137</v>
      </c>
      <c r="C6" s="98"/>
      <c r="D6" s="98"/>
      <c r="E6" s="98"/>
      <c r="F6" s="98"/>
      <c r="J6" s="39">
        <v>1</v>
      </c>
      <c r="K6" t="s">
        <v>72</v>
      </c>
      <c r="L6" t="s">
        <v>97</v>
      </c>
    </row>
    <row r="7" spans="1:13">
      <c r="A7" s="95"/>
      <c r="B7" s="81" t="s">
        <v>138</v>
      </c>
      <c r="C7" s="98" t="s">
        <v>139</v>
      </c>
      <c r="D7" s="98"/>
      <c r="E7" s="98"/>
      <c r="F7" s="98"/>
      <c r="H7" t="s">
        <v>34</v>
      </c>
      <c r="K7" t="s">
        <v>35</v>
      </c>
      <c r="L7" t="s">
        <v>35</v>
      </c>
    </row>
    <row r="8" spans="1:13">
      <c r="A8" s="95"/>
      <c r="B8" s="4" t="s">
        <v>140</v>
      </c>
      <c r="C8" s="5"/>
      <c r="D8" s="122"/>
      <c r="E8" s="122"/>
      <c r="F8" s="122"/>
      <c r="H8" s="17">
        <v>2</v>
      </c>
      <c r="K8" t="s">
        <v>35</v>
      </c>
      <c r="L8" t="s">
        <v>35</v>
      </c>
    </row>
    <row r="9" spans="1:13">
      <c r="A9" s="95"/>
      <c r="B9" s="120" t="s">
        <v>141</v>
      </c>
      <c r="C9" s="120"/>
      <c r="D9" s="122"/>
      <c r="E9" s="122"/>
      <c r="F9" s="122"/>
      <c r="H9" s="17">
        <v>3</v>
      </c>
      <c r="K9" t="s">
        <v>35</v>
      </c>
      <c r="L9" t="s">
        <v>35</v>
      </c>
    </row>
    <row r="10" spans="1:13">
      <c r="A10" s="111" t="s">
        <v>106</v>
      </c>
      <c r="B10" s="111"/>
      <c r="C10" s="111"/>
      <c r="D10" s="111"/>
      <c r="E10" s="111"/>
      <c r="F10" s="111"/>
      <c r="H10" s="17">
        <v>4</v>
      </c>
      <c r="J10" s="125" t="str">
        <f>" !! Précisions :     Nombre de Maisons choisies :  "&amp;J6&amp;" =  "&amp;IF(J6=1,K6,IF(J6=2,K6&amp;" / "&amp;K7,IF(J6=3,K6&amp;" / "&amp;K7&amp;" / "&amp;K8,IF(J6=4,K6&amp;" / "&amp;K7&amp;" / "&amp;K8&amp;" / "&amp;K9,""))))&amp;"   et liste des baguettes choisies :  "&amp;IF(J6=1,L6,IF(J6=2,L6&amp;" / "&amp;L7,IF(J6=3,L6&amp;" / "&amp;L7&amp;" / "&amp;L8,IF(J6=4,L6&amp;" / "&amp;L7&amp;" / "&amp;L8&amp;" / "&amp;L9,""))))</f>
        <v xml:space="preserve"> !! Précisions :     Nombre de Maisons choisies :  1 =  Gryffondor   et liste des baguettes choisies :  Alastor MAUGREY (Fol-Oeil)</v>
      </c>
      <c r="K10" s="125"/>
      <c r="L10" s="125"/>
    </row>
    <row r="11" spans="1:13">
      <c r="A11" s="98" t="s">
        <v>13</v>
      </c>
      <c r="B11" s="116"/>
      <c r="C11" s="116"/>
      <c r="D11" s="116"/>
      <c r="E11" s="116"/>
      <c r="F11" s="116"/>
      <c r="H11" s="17">
        <v>5</v>
      </c>
      <c r="J11" s="125"/>
      <c r="K11" s="125"/>
      <c r="L11" s="125"/>
    </row>
    <row r="12" spans="1:13">
      <c r="A12" s="128"/>
      <c r="B12" s="18" t="s">
        <v>33</v>
      </c>
      <c r="C12" s="18" t="s">
        <v>145</v>
      </c>
      <c r="D12" s="113" t="s">
        <v>146</v>
      </c>
      <c r="E12" s="113"/>
      <c r="F12" s="18" t="s">
        <v>147</v>
      </c>
      <c r="H12" s="17">
        <v>6</v>
      </c>
      <c r="J12" s="125"/>
      <c r="K12" s="125"/>
      <c r="L12" s="125"/>
    </row>
    <row r="13" spans="1:13">
      <c r="A13" s="128"/>
      <c r="B13" s="113" t="s">
        <v>148</v>
      </c>
      <c r="C13" s="113"/>
      <c r="D13" s="113"/>
      <c r="E13" s="113"/>
      <c r="F13" s="113"/>
      <c r="H13" s="17">
        <v>7</v>
      </c>
    </row>
    <row r="14" spans="1:13">
      <c r="A14" s="128"/>
      <c r="B14" s="18" t="s">
        <v>149</v>
      </c>
      <c r="C14" s="113" t="s">
        <v>150</v>
      </c>
      <c r="D14" s="113"/>
      <c r="E14" s="113"/>
      <c r="F14" s="113"/>
      <c r="K14" t="str">
        <f>IF(AND(K6&lt;&gt;"",OR(K6=K7,K6=K8,K6=K9)),K6,"")</f>
        <v/>
      </c>
    </row>
    <row r="15" spans="1:13">
      <c r="A15" s="128"/>
      <c r="B15" s="19" t="s">
        <v>151</v>
      </c>
      <c r="C15" s="19" t="s">
        <v>66</v>
      </c>
      <c r="D15" s="129"/>
      <c r="E15" s="129"/>
      <c r="F15" s="129"/>
      <c r="K15" t="str">
        <f>IF(AND(K7&lt;&gt;"",K7&lt;&gt;K6,OR(K7=K8,K7=K9)),K7,"")</f>
        <v/>
      </c>
    </row>
    <row r="16" spans="1:13">
      <c r="A16" s="128"/>
      <c r="B16" s="130" t="s">
        <v>67</v>
      </c>
      <c r="C16" s="130"/>
      <c r="D16" s="129"/>
      <c r="E16" s="129"/>
      <c r="F16" s="129"/>
      <c r="K16" t="str">
        <f>IF(AND(K8&lt;&gt;"",K8&lt;&gt;K6,K8&lt;&gt;K7,K8=K9),K8,"")</f>
        <v/>
      </c>
    </row>
    <row r="17" spans="1:11">
      <c r="A17" s="111" t="str">
        <f>IF(B12="Madame","appelée ''le Locataire''",IF(B12="Monsieur","appelé ''le Locataire''","appelé(e)(s) ''le Locataire''"))</f>
        <v>appelée ''le Locataire''</v>
      </c>
      <c r="B17" s="111"/>
      <c r="C17" s="111"/>
      <c r="D17" s="111"/>
      <c r="E17" s="111"/>
      <c r="F17" s="111"/>
      <c r="J17" t="s">
        <v>132</v>
      </c>
      <c r="K17" s="75" t="str">
        <f>IF(K14&lt;&gt;"",K14,"")&amp;IF(OR(AND(K14&lt;&gt;"",K15&lt;&gt;""),AND(K14&lt;&gt;"",K16&lt;&gt;""))," / ","")&amp;IF(K15&lt;&gt;"",K15,"")&amp;IF(AND(K15&lt;&gt;"",K16&lt;&gt;"")," / ","")&amp;IF(K16&lt;&gt;"",K16,"")</f>
        <v/>
      </c>
    </row>
    <row r="18" spans="1:11">
      <c r="A18" s="113" t="s">
        <v>3</v>
      </c>
      <c r="B18" s="113"/>
      <c r="C18" s="113"/>
      <c r="D18" s="115">
        <f>IF(RESUM!A3=Feuil1!B3,RESUM!A3&amp;" x "&amp;J6,RESUM!A3)</f>
        <v>0</v>
      </c>
      <c r="E18" s="115"/>
      <c r="F18" s="115"/>
    </row>
    <row r="19" spans="1:11" ht="72" customHeight="1">
      <c r="A19" s="117" t="s">
        <v>152</v>
      </c>
      <c r="B19" s="117"/>
      <c r="C19" s="117"/>
      <c r="D19" s="117"/>
      <c r="E19" s="117"/>
      <c r="F19" s="117"/>
    </row>
    <row r="20" spans="1:11" ht="15.75" hidden="1" customHeight="1">
      <c r="A20" s="113" t="s">
        <v>62</v>
      </c>
      <c r="B20" s="113"/>
      <c r="C20" s="113"/>
      <c r="D20" s="115">
        <f>IF(RESUM!A4=Feuil1!B3,RESUM!A4&amp;" x "&amp;J6,RESUM!A4)</f>
        <v>0</v>
      </c>
      <c r="E20" s="115"/>
      <c r="F20" s="115"/>
    </row>
    <row r="21" spans="1:11" ht="60" hidden="1" customHeight="1">
      <c r="A21" s="117" t="s">
        <v>135</v>
      </c>
      <c r="B21" s="117"/>
      <c r="C21" s="117"/>
      <c r="D21" s="117"/>
      <c r="E21" s="117"/>
      <c r="F21" s="117"/>
    </row>
    <row r="22" spans="1:11">
      <c r="A22" s="111" t="str">
        <f>IF(RESUM!A4&lt;&gt;"","L'ensemble est appelé ''le Bien''","appelé ''le Bien''")</f>
        <v>appelé ''le Bien''</v>
      </c>
      <c r="B22" s="111"/>
      <c r="C22" s="111"/>
      <c r="D22" s="111"/>
      <c r="E22" s="111"/>
      <c r="F22" s="111"/>
    </row>
    <row r="23" spans="1:11">
      <c r="A23" s="112" t="s">
        <v>38</v>
      </c>
      <c r="B23" s="112"/>
      <c r="C23" s="36">
        <v>2</v>
      </c>
      <c r="D23" s="7" t="s">
        <v>64</v>
      </c>
      <c r="E23" s="127" t="str">
        <f>"Contrat de type : "&amp;IF(C23="","",IF(C23&lt;&gt;2," F+"&amp;C23-2,IF(C23=2," Forfait","")))</f>
        <v>Contrat de type :  Forfait</v>
      </c>
      <c r="F23" s="127"/>
    </row>
    <row r="24" spans="1:11">
      <c r="A24" s="113" t="s">
        <v>36</v>
      </c>
      <c r="B24" s="113"/>
      <c r="C24" s="20">
        <v>43191</v>
      </c>
      <c r="D24" s="8" t="s">
        <v>142</v>
      </c>
      <c r="E24" s="127"/>
      <c r="F24" s="127"/>
    </row>
    <row r="25" spans="1:11">
      <c r="A25" s="113" t="s">
        <v>112</v>
      </c>
      <c r="B25" s="113"/>
      <c r="C25" s="6">
        <f>IF(C23="","",C24+C23)</f>
        <v>43193</v>
      </c>
      <c r="D25" s="8">
        <f>IF(D24="","",D24+24*C23)</f>
        <v>48.75</v>
      </c>
      <c r="E25" s="127"/>
      <c r="F25" s="127"/>
    </row>
    <row r="26" spans="1:11">
      <c r="A26" s="114" t="s">
        <v>37</v>
      </c>
      <c r="B26" s="114"/>
      <c r="C26" s="21">
        <f>C25</f>
        <v>43193</v>
      </c>
      <c r="D26" s="22">
        <v>48.75</v>
      </c>
      <c r="E26" s="127"/>
      <c r="F26" s="127"/>
    </row>
    <row r="27" spans="1:11">
      <c r="A27" s="128"/>
      <c r="B27" s="128"/>
      <c r="C27" s="128"/>
      <c r="D27" s="128"/>
      <c r="E27" s="128"/>
      <c r="F27" s="128"/>
    </row>
    <row r="28" spans="1:11">
      <c r="A28" s="112" t="str">
        <f>IF(RESUM!A4&lt;&gt;"","*pour un montant total de: ","*pour un montant de: ")</f>
        <v xml:space="preserve">*pour un montant de: </v>
      </c>
      <c r="B28" s="112"/>
      <c r="C28" s="23" t="e">
        <f>IF(C23="","",IF(RESUM!A3=Feuil1!B3,IF(RESUM!A4&lt;&gt;"",RESUM!E3*J6+(C23-2)*RESUM!G3*J6+RESUM!E4+(C23-2)*RESUM!G4,RESUM!E3*J6+(C23-2)*RESUM!G3*J6), IF(RESUM!A4=Feuil1!B3,RESUM!E4*J6+(C23-2)*RESUM!G4*J6+RESUM!E3+(C23-2)*RESUM!G3,IF(RESUM!A4&lt;&gt;"",RESUM!E3+(C23-2)*RESUM!G3+RESUM!E4+(C23-2)*RESUM!G4,RESUM!E3+(C23-2)*RESUM!G3))))</f>
        <v>#VALUE!</v>
      </c>
      <c r="D28" s="118" t="str">
        <f>IF(AND(C23&lt;&gt;2,C23&lt;&gt;"",C23&lt;&gt;0),"dont suppl forfait : ","")</f>
        <v/>
      </c>
      <c r="E28" s="118"/>
      <c r="F28" s="29" t="str">
        <f>IF(D28&lt;&gt;"",IF(RESUM!A3=Feuil1!B3,(C23-2)*RESUM!G3*J6,(C23-2)*RESUM!G3)+IF(RESUM!A4&lt;&gt;"",IF(RESUM!A4=Feuil1!B3,(C23-2)*RESUM!G4*J6,(C23-2)*RESUM!G4),0)&amp;",00 €","")</f>
        <v/>
      </c>
      <c r="H28" s="38"/>
    </row>
    <row r="29" spans="1:11" hidden="1">
      <c r="A29" s="131" t="str">
        <f>"Tarif de: "&amp;D18</f>
        <v>Tarif de: 0</v>
      </c>
      <c r="B29" s="131"/>
      <c r="C29" s="28" t="e">
        <f>IF(RESUM!A3=Feuil1!B3,RESUM!E3*J6+(C23-2)*RESUM!G3*J6,RESUM!E3+(C23-2)*RESUM!G3)</f>
        <v>#VALUE!</v>
      </c>
      <c r="D29" s="132" t="str">
        <f>IF(AND(C23&lt;&gt;2,C23&lt;&gt;"",C23&lt;&gt;0),"dont suppl forfait : ","")</f>
        <v/>
      </c>
      <c r="E29" s="132"/>
      <c r="F29" s="30" t="str">
        <f>IF(D28&lt;&gt;"",IF(RESUM!A3=Feuil1!B3,(C23-2)*RESUM!G3*J6&amp;",00 €",(C23-2)*RESUM!G3&amp;",00 €"),"")</f>
        <v/>
      </c>
    </row>
    <row r="30" spans="1:11" hidden="1">
      <c r="A30" s="131" t="str">
        <f>"Tarif de: "&amp;D20</f>
        <v>Tarif de: 0</v>
      </c>
      <c r="B30" s="131"/>
      <c r="C30" s="28" t="e">
        <f>IF(RESUM!A4=Feuil1!B3,RESUM!E4*J6+(C23-2)*RESUM!G4*J6,RESUM!E4+(C23-2)*RESUM!G4)</f>
        <v>#VALUE!</v>
      </c>
      <c r="D30" s="132" t="str">
        <f>IF(AND(C23&lt;&gt;2,C23&lt;&gt;"",C23&lt;&gt;0),"dont suppl forfait : ","")</f>
        <v/>
      </c>
      <c r="E30" s="132"/>
      <c r="F30" s="30" t="str">
        <f>IF(D28&lt;&gt;"",IF(RESUM!A4=Feuil1!B3,(C23-2)*RESUM!G4*J6&amp;",00 €",(C23-2)*RESUM!G4&amp;",00 €"),"")</f>
        <v/>
      </c>
    </row>
    <row r="31" spans="1:11">
      <c r="A31" s="113" t="str">
        <f>IF(RESUM!A4&lt;&gt;"","la caution globale s'élève à:","la caution s'élève à:")</f>
        <v>la caution s'élève à:</v>
      </c>
      <c r="B31" s="113"/>
      <c r="C31" s="14" t="str">
        <f>IF(RESUM!A3=Feuil1!B3,IF(RESUM!A4&lt;&gt;"",RESUM!F3*J6+RESUM!F4,RESUM!F3*J6),IF(RESUM!A4=Feuil1!B3,RESUM!F4*J6+RESUM!F3,IF(RESUM!A4&lt;&gt;"",RESUM!F4+RESUM!F3,RESUM!F3)))</f>
        <v/>
      </c>
      <c r="D31" s="126"/>
      <c r="E31" s="126"/>
      <c r="F31" s="126"/>
    </row>
    <row r="32" spans="1:11" ht="8.25" customHeight="1">
      <c r="A32" s="124" t="s">
        <v>116</v>
      </c>
      <c r="B32" s="124"/>
      <c r="C32" s="124"/>
      <c r="D32" s="124"/>
      <c r="E32" s="124"/>
      <c r="F32" s="124"/>
    </row>
    <row r="33" spans="1:6" ht="15.75">
      <c r="A33" s="97" t="s">
        <v>113</v>
      </c>
      <c r="B33" s="97"/>
      <c r="C33" s="97"/>
      <c r="D33" s="97"/>
      <c r="E33" s="97"/>
      <c r="F33" s="97"/>
    </row>
    <row r="34" spans="1:6" s="13" customFormat="1" ht="44.25" customHeight="1">
      <c r="A34" s="109" t="str">
        <f>CG!A3</f>
        <v>1- Le Propriétaire met à disposition du Locataire l'intégralité du Bien listé ci-dessus. Pour son transport, le Propriétaire met également à sa disposition une housse et un cintre. Ces derniers seront à restituer par le Locataire en même temps que le Bien lorsque le contrat prendra fin.</v>
      </c>
      <c r="B34" s="109"/>
      <c r="C34" s="109"/>
      <c r="D34" s="109"/>
      <c r="E34" s="109"/>
      <c r="F34" s="109"/>
    </row>
    <row r="35" spans="1:6" s="13" customFormat="1" ht="30.75" customHeight="1">
      <c r="A35" s="109" t="str">
        <f>CG!A4</f>
        <v>Le cas échéant et sans supplément (selon disponibilité), le Locataire peut se voir proposer des accessoires supplémentaires sans supplément mais soumis aux mêmes conditions que le Bien.</v>
      </c>
      <c r="B35" s="109"/>
      <c r="C35" s="109"/>
      <c r="D35" s="109"/>
      <c r="E35" s="109"/>
      <c r="F35" s="109"/>
    </row>
    <row r="36" spans="1:6" s="13" customFormat="1" ht="42.75" customHeight="1">
      <c r="A36" s="109" t="str">
        <f>CG!A5</f>
        <v>2- Un constat des éventuelles remarques sur des tâches et des traces concernant les tissus &amp; les accessoires est à réaliser avant la signature. En cas de dégradations, seules les indications inscrites feront foi lors de la restitution du Bien par le Locataire au Propriétaire.</v>
      </c>
      <c r="B36" s="109"/>
      <c r="C36" s="109"/>
      <c r="D36" s="109"/>
      <c r="E36" s="109"/>
      <c r="F36" s="109"/>
    </row>
    <row r="37" spans="1:6" s="13" customFormat="1" ht="29.25" customHeight="1">
      <c r="A37" s="109" t="str">
        <f>CG!A6</f>
        <v>3- Le Locataire bénéficie du dit Bien moyennant une cotisation versée au Propriétaire, pendant toute la période de location sus mentionnée et se doit de le rendre dans le même état constaté avant sa remise en main.</v>
      </c>
      <c r="B37" s="109"/>
      <c r="C37" s="109"/>
      <c r="D37" s="109"/>
      <c r="E37" s="109"/>
      <c r="F37" s="109"/>
    </row>
    <row r="38" spans="1:6" s="13" customFormat="1" ht="77.25" customHeight="1">
      <c r="A38" s="109" t="str">
        <f>CG!A7</f>
        <v>4- En cas de tâches et/ou de salissures autres que celles mentionnées dans la partie "Constat Avant", le Locataire se doit de laver sans produit détergeant le dit Bien dès que possible et le signaler au plus tard le jour de sa remise au Propriétaire. Le Locataire peut à sa charge engager des frais de pressing pour sa remise en état. Le cas échéant une nouvelle date de retour sera définie. Une facture acquittée sera à fournir au Propriétaire comme justificatif pour éviter de payer les indemnités de retard.</v>
      </c>
      <c r="B38" s="109"/>
      <c r="C38" s="109"/>
      <c r="D38" s="109"/>
      <c r="E38" s="109"/>
      <c r="F38" s="109"/>
    </row>
    <row r="39" spans="1:6" s="13" customFormat="1" ht="47.25" customHeight="1">
      <c r="A39" s="109" t="str">
        <f>CG!A8</f>
        <v xml:space="preserve">5- Le Locataire laisse en dépôt de garantie un chèque de caution (non encaissé), servant à couvrir le cas échéant la remise en état du Bien loué (frais de pressing...), ou indemnisant le Propriétaire si celui-ci est dégradé (trous, déchirures, brulures, ...) ou tout simplement non restitué. </v>
      </c>
      <c r="B39" s="109"/>
      <c r="C39" s="109"/>
      <c r="D39" s="109"/>
      <c r="E39" s="109"/>
      <c r="F39" s="109"/>
    </row>
    <row r="40" spans="1:6" s="13" customFormat="1" ht="33" customHeight="1">
      <c r="A40" s="109" t="str">
        <f>CG!A9</f>
        <v>6- Dans le cas où, aucun dégât n'a eu lieu (aucune mention portée dans l'encart "Constat Retour"), le Propriétaire après avoir examiné et récupéré l'intégralité du Bien, restitue le chèque de caution au Locataire.</v>
      </c>
      <c r="B40" s="109"/>
      <c r="C40" s="109"/>
      <c r="D40" s="109"/>
      <c r="E40" s="109"/>
      <c r="F40" s="109"/>
    </row>
    <row r="41" spans="1:6" s="13" customFormat="1" ht="16.5" customHeight="1">
      <c r="A41" s="109" t="str">
        <f>CG!A10</f>
        <v>7- Le Locataire ne peut sous-louer, céder ou même revendre le Bien.</v>
      </c>
      <c r="B41" s="109"/>
      <c r="C41" s="109"/>
      <c r="D41" s="109"/>
      <c r="E41" s="109"/>
      <c r="F41" s="109"/>
    </row>
    <row r="42" spans="1:6" s="13" customFormat="1">
      <c r="A42" s="109" t="str">
        <f>CG!A11</f>
        <v>8- Le Locataire s'engage à utiliser le Bien à des fins légales et conformes aux usages normaux des déguisements.</v>
      </c>
      <c r="B42" s="109"/>
      <c r="C42" s="109"/>
      <c r="D42" s="109"/>
      <c r="E42" s="109"/>
      <c r="F42" s="109"/>
    </row>
    <row r="43" spans="1:6" s="13" customFormat="1" ht="30" customHeight="1">
      <c r="A43" s="109" t="str">
        <f>CG!A12</f>
        <v>9- Dans tous les cas, le Locataire s'engage à prévenir le Propriétaire en cas de problèmes ou de toutes informations utiles jugées importantes de porter à son intention.</v>
      </c>
      <c r="B43" s="109"/>
      <c r="C43" s="109"/>
      <c r="D43" s="109"/>
      <c r="E43" s="109"/>
      <c r="F43" s="109"/>
    </row>
    <row r="44" spans="1:6" s="13" customFormat="1" ht="29.25" customHeight="1">
      <c r="A44" s="109" t="str">
        <f>CG!A13</f>
        <v xml:space="preserve">10- La signature entraine de suite la validation du contrat. Conformément à son contenu et pour le montant annoncé (paiement immédiat), le Propriétaire laisse le Bien au Locatire pendant toute la durée subvisée. </v>
      </c>
      <c r="B44" s="109"/>
      <c r="C44" s="109"/>
      <c r="D44" s="109"/>
      <c r="E44" s="109"/>
      <c r="F44" s="109"/>
    </row>
    <row r="45" spans="1:6" s="13" customFormat="1" ht="29.25" customHeight="1">
      <c r="A45" s="109" t="str">
        <f>CG!A14</f>
        <v>11- En cas de restitution tardive, un supplément journalier pourra être exigé. Tout forfait entamé est dû. Tout jour supplémentaire entamé est dû. Aucune réduction n'est accordée en cas de restituion avant la fin initiale du contrat.</v>
      </c>
      <c r="B45" s="109"/>
      <c r="C45" s="109"/>
      <c r="D45" s="109"/>
      <c r="E45" s="109"/>
      <c r="F45" s="109"/>
    </row>
    <row r="46" spans="1:6" s="13" customFormat="1">
      <c r="A46" s="109" t="str">
        <f>CG!A15</f>
        <v>12- Le Locataire reconnait avoir pris connaissance des présentes CG.</v>
      </c>
      <c r="B46" s="109"/>
      <c r="C46" s="109"/>
      <c r="D46" s="109"/>
      <c r="E46" s="109"/>
      <c r="F46" s="109"/>
    </row>
    <row r="47" spans="1:6" s="13" customFormat="1" ht="8.25" customHeight="1">
      <c r="A47" s="109"/>
      <c r="B47" s="109"/>
      <c r="C47" s="109"/>
      <c r="D47" s="109"/>
      <c r="E47" s="109"/>
      <c r="F47" s="109"/>
    </row>
    <row r="48" spans="1:6">
      <c r="A48" s="104" t="s">
        <v>65</v>
      </c>
      <c r="B48" s="104"/>
      <c r="C48" s="104"/>
      <c r="D48" s="104"/>
      <c r="E48" s="104"/>
      <c r="F48" s="104"/>
    </row>
    <row r="49" spans="1:7" ht="66" customHeight="1">
      <c r="A49" s="106" t="s">
        <v>35</v>
      </c>
      <c r="B49" s="107"/>
      <c r="C49" s="107"/>
      <c r="D49" s="107"/>
      <c r="E49" s="107"/>
      <c r="F49" s="108"/>
    </row>
    <row r="50" spans="1:7">
      <c r="A50" s="98" t="str">
        <f>"Fait à : "&amp;C7</f>
        <v>Fait à : VILLE</v>
      </c>
      <c r="B50" s="98"/>
      <c r="C50" s="98"/>
      <c r="D50" s="9" t="s">
        <v>12</v>
      </c>
      <c r="E50" s="123">
        <f ca="1">TODAY()</f>
        <v>43188</v>
      </c>
      <c r="F50" s="123"/>
    </row>
    <row r="51" spans="1:7">
      <c r="A51" s="105" t="s">
        <v>4</v>
      </c>
      <c r="B51" s="105"/>
      <c r="C51" s="105"/>
      <c r="D51" s="105"/>
      <c r="E51" s="105"/>
      <c r="F51" s="105"/>
    </row>
    <row r="52" spans="1:7">
      <c r="A52" s="93" t="s">
        <v>5</v>
      </c>
      <c r="B52" s="93"/>
      <c r="C52" s="93"/>
      <c r="D52" s="93"/>
      <c r="E52" s="93"/>
      <c r="F52" s="93"/>
    </row>
    <row r="53" spans="1:7">
      <c r="A53" s="94" t="s">
        <v>6</v>
      </c>
      <c r="B53" s="94"/>
      <c r="C53" s="94"/>
      <c r="D53" s="94" t="s">
        <v>7</v>
      </c>
      <c r="E53" s="94"/>
      <c r="F53" s="94"/>
    </row>
    <row r="54" spans="1:7" ht="21" customHeight="1">
      <c r="A54" s="95"/>
      <c r="B54" s="95"/>
      <c r="C54" s="95"/>
      <c r="D54" s="95"/>
      <c r="E54" s="95"/>
      <c r="F54" s="95"/>
    </row>
    <row r="55" spans="1:7" ht="10.5" customHeight="1">
      <c r="A55" s="91" t="s">
        <v>102</v>
      </c>
      <c r="B55" s="91"/>
      <c r="C55" s="91"/>
      <c r="D55" s="91"/>
      <c r="E55" s="91"/>
      <c r="F55" s="91"/>
    </row>
    <row r="56" spans="1:7" ht="21">
      <c r="A56" s="99" t="s">
        <v>8</v>
      </c>
      <c r="B56" s="99"/>
      <c r="C56" s="99"/>
      <c r="D56" s="99"/>
      <c r="E56" s="99"/>
      <c r="F56" s="99"/>
    </row>
    <row r="57" spans="1:7" ht="15.75">
      <c r="A57" s="35"/>
      <c r="B57" s="32" t="s">
        <v>103</v>
      </c>
      <c r="C57" s="40" t="s">
        <v>104</v>
      </c>
      <c r="D57" s="41" t="s">
        <v>105</v>
      </c>
      <c r="E57" s="101" t="s">
        <v>101</v>
      </c>
      <c r="F57" s="102"/>
      <c r="G57" s="42"/>
    </row>
    <row r="58" spans="1:7">
      <c r="A58" s="33" t="s">
        <v>9</v>
      </c>
      <c r="B58" s="15"/>
      <c r="C58" s="16">
        <f>C26</f>
        <v>43193</v>
      </c>
      <c r="D58" s="31"/>
      <c r="E58" s="103" t="e">
        <f>IF(RESUM!A3=Feuil1!B3,RESUM!G3*J6,RESUM!G3)+IF(RESUM!A4&lt;&gt;"",IF(RESUM!A4=Feuil1!B3,RESUM!G4*J6,RESUM!G4),0)&amp;",00 EUR"</f>
        <v>#VALUE!</v>
      </c>
      <c r="F58" s="103"/>
      <c r="G58" s="42"/>
    </row>
    <row r="59" spans="1:7">
      <c r="A59" s="33" t="s">
        <v>10</v>
      </c>
      <c r="B59" s="15"/>
      <c r="C59" s="34">
        <f>D26</f>
        <v>48.75</v>
      </c>
      <c r="D59" s="15"/>
      <c r="E59" s="103"/>
      <c r="F59" s="103"/>
      <c r="G59" s="42"/>
    </row>
    <row r="60" spans="1:7">
      <c r="A60" s="100" t="s">
        <v>69</v>
      </c>
      <c r="B60" s="100"/>
      <c r="C60" s="100"/>
      <c r="D60" s="100"/>
      <c r="E60" s="100"/>
      <c r="F60" s="100"/>
    </row>
    <row r="61" spans="1:7" ht="42.75" customHeight="1">
      <c r="A61" s="92" t="s">
        <v>153</v>
      </c>
      <c r="B61" s="92"/>
      <c r="C61" s="92"/>
      <c r="D61" s="92"/>
      <c r="E61" s="92"/>
      <c r="F61" s="92"/>
    </row>
    <row r="62" spans="1:7" ht="80.25" customHeight="1">
      <c r="A62" s="104" t="s">
        <v>68</v>
      </c>
      <c r="B62" s="104"/>
      <c r="C62" s="104"/>
      <c r="D62" s="104"/>
      <c r="E62" s="104"/>
      <c r="F62" s="104"/>
    </row>
    <row r="63" spans="1:7" ht="31.5" customHeight="1">
      <c r="A63" s="96" t="str">
        <f>"              Encaissement du chèque de caution ("&amp;C31&amp;",00 EUR    ou    montant à définir ci-contre : ____ ,00 EUR).                                   OU            Restitution conforme = remise du chèque de caution."</f>
        <v xml:space="preserve">              Encaissement du chèque de caution (,00 EUR    ou    montant à définir ci-contre : ____ ,00 EUR).                                   OU            Restitution conforme = remise du chèque de caution.</v>
      </c>
      <c r="B63" s="96"/>
      <c r="C63" s="96"/>
      <c r="D63" s="96"/>
      <c r="E63" s="96"/>
      <c r="F63" s="96"/>
    </row>
    <row r="64" spans="1:7">
      <c r="A64" s="98" t="str">
        <f>A50</f>
        <v>Fait à : VILLE</v>
      </c>
      <c r="B64" s="98"/>
      <c r="C64" s="98"/>
      <c r="D64" s="98" t="s">
        <v>11</v>
      </c>
      <c r="E64" s="98"/>
      <c r="F64" s="98"/>
    </row>
    <row r="65" spans="1:6">
      <c r="A65" s="93" t="s">
        <v>5</v>
      </c>
      <c r="B65" s="93"/>
      <c r="C65" s="93"/>
      <c r="D65" s="93"/>
      <c r="E65" s="93"/>
      <c r="F65" s="93"/>
    </row>
    <row r="66" spans="1:6">
      <c r="A66" s="94" t="s">
        <v>6</v>
      </c>
      <c r="B66" s="94"/>
      <c r="C66" s="94"/>
      <c r="D66" s="94" t="s">
        <v>7</v>
      </c>
      <c r="E66" s="94"/>
      <c r="F66" s="94"/>
    </row>
    <row r="67" spans="1:6" ht="8.25" hidden="1" customHeight="1">
      <c r="A67" s="95"/>
      <c r="B67" s="95"/>
      <c r="C67" s="95"/>
      <c r="D67" s="95"/>
      <c r="E67" s="95"/>
      <c r="F67" s="95"/>
    </row>
  </sheetData>
  <mergeCells count="82">
    <mergeCell ref="J10:L12"/>
    <mergeCell ref="D31:F31"/>
    <mergeCell ref="E23:F26"/>
    <mergeCell ref="A27:F27"/>
    <mergeCell ref="A12:A16"/>
    <mergeCell ref="C14:F14"/>
    <mergeCell ref="D15:F16"/>
    <mergeCell ref="B13:F13"/>
    <mergeCell ref="B16:C16"/>
    <mergeCell ref="A20:C20"/>
    <mergeCell ref="D20:F20"/>
    <mergeCell ref="A21:F21"/>
    <mergeCell ref="A29:B29"/>
    <mergeCell ref="A30:B30"/>
    <mergeCell ref="D29:E29"/>
    <mergeCell ref="D30:E30"/>
    <mergeCell ref="A50:C50"/>
    <mergeCell ref="E50:F50"/>
    <mergeCell ref="A32:F32"/>
    <mergeCell ref="A43:F43"/>
    <mergeCell ref="A42:F42"/>
    <mergeCell ref="A40:F40"/>
    <mergeCell ref="A39:F39"/>
    <mergeCell ref="A38:F38"/>
    <mergeCell ref="A37:F37"/>
    <mergeCell ref="A36:F36"/>
    <mergeCell ref="A35:F35"/>
    <mergeCell ref="A34:F34"/>
    <mergeCell ref="A41:F41"/>
    <mergeCell ref="A46:F46"/>
    <mergeCell ref="A47:F47"/>
    <mergeCell ref="A45:F45"/>
    <mergeCell ref="A28:B28"/>
    <mergeCell ref="D28:E28"/>
    <mergeCell ref="A31:B31"/>
    <mergeCell ref="A2:F2"/>
    <mergeCell ref="A4:F4"/>
    <mergeCell ref="A10:F10"/>
    <mergeCell ref="B5:F5"/>
    <mergeCell ref="B6:F6"/>
    <mergeCell ref="B9:C9"/>
    <mergeCell ref="A5:A9"/>
    <mergeCell ref="A3:F3"/>
    <mergeCell ref="D8:F9"/>
    <mergeCell ref="C7:F7"/>
    <mergeCell ref="D53:F53"/>
    <mergeCell ref="A48:F48"/>
    <mergeCell ref="A49:F49"/>
    <mergeCell ref="A44:F44"/>
    <mergeCell ref="A1:F1"/>
    <mergeCell ref="A22:F22"/>
    <mergeCell ref="A23:B23"/>
    <mergeCell ref="A24:B24"/>
    <mergeCell ref="A25:B25"/>
    <mergeCell ref="A26:B26"/>
    <mergeCell ref="A18:C18"/>
    <mergeCell ref="D18:F18"/>
    <mergeCell ref="D12:E12"/>
    <mergeCell ref="A11:F11"/>
    <mergeCell ref="A17:F17"/>
    <mergeCell ref="A19:F19"/>
    <mergeCell ref="A67:C67"/>
    <mergeCell ref="D67:F67"/>
    <mergeCell ref="A63:F63"/>
    <mergeCell ref="A33:F33"/>
    <mergeCell ref="A64:C64"/>
    <mergeCell ref="D64:F64"/>
    <mergeCell ref="A54:C54"/>
    <mergeCell ref="D54:F54"/>
    <mergeCell ref="A56:F56"/>
    <mergeCell ref="A60:F60"/>
    <mergeCell ref="E57:F57"/>
    <mergeCell ref="E58:F59"/>
    <mergeCell ref="A62:F62"/>
    <mergeCell ref="A51:F51"/>
    <mergeCell ref="A52:F52"/>
    <mergeCell ref="A53:C53"/>
    <mergeCell ref="A55:F55"/>
    <mergeCell ref="A61:F61"/>
    <mergeCell ref="A65:F65"/>
    <mergeCell ref="A66:C66"/>
    <mergeCell ref="D66:F66"/>
  </mergeCells>
  <pageMargins left="0.25" right="0.25"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sheetPr codeName="Feuil3"/>
  <dimension ref="A1:F23"/>
  <sheetViews>
    <sheetView showGridLines="0" showRowColHeaders="0" workbookViewId="0">
      <selection activeCell="A3" sqref="A3"/>
    </sheetView>
  </sheetViews>
  <sheetFormatPr baseColWidth="10" defaultColWidth="0" defaultRowHeight="15" zeroHeight="1"/>
  <cols>
    <col min="1" max="1" width="113" bestFit="1" customWidth="1"/>
    <col min="2" max="6" width="0" hidden="1" customWidth="1"/>
    <col min="7" max="16384" width="11.42578125" hidden="1"/>
  </cols>
  <sheetData>
    <row r="1" spans="1:6" s="10" customFormat="1" ht="36.75" customHeight="1">
      <c r="A1" s="45" t="s">
        <v>14</v>
      </c>
    </row>
    <row r="2" spans="1:6"/>
    <row r="3" spans="1:6" ht="45">
      <c r="A3" s="46" t="s">
        <v>15</v>
      </c>
      <c r="B3" s="12"/>
      <c r="C3" s="12"/>
      <c r="D3" s="12"/>
      <c r="E3" s="12"/>
      <c r="F3" s="12"/>
    </row>
    <row r="4" spans="1:6" ht="30">
      <c r="A4" s="46" t="s">
        <v>19</v>
      </c>
      <c r="B4" s="12"/>
      <c r="C4" s="12"/>
      <c r="D4" s="12"/>
      <c r="E4" s="12"/>
      <c r="F4" s="12"/>
    </row>
    <row r="5" spans="1:6" ht="45">
      <c r="A5" s="46" t="s">
        <v>114</v>
      </c>
      <c r="B5" s="12"/>
      <c r="C5" s="12"/>
      <c r="D5" s="12"/>
      <c r="E5" s="12"/>
      <c r="F5" s="12"/>
    </row>
    <row r="6" spans="1:6" ht="30">
      <c r="A6" s="46" t="s">
        <v>16</v>
      </c>
      <c r="B6" s="12"/>
      <c r="C6" s="12"/>
      <c r="D6" s="12"/>
      <c r="E6" s="12"/>
      <c r="F6" s="12"/>
    </row>
    <row r="7" spans="1:6" ht="46.5" customHeight="1">
      <c r="A7" s="46" t="s">
        <v>115</v>
      </c>
      <c r="B7" s="12"/>
      <c r="C7" s="12"/>
      <c r="D7" s="12"/>
      <c r="E7" s="12"/>
      <c r="F7" s="12"/>
    </row>
    <row r="8" spans="1:6" ht="45">
      <c r="A8" s="46" t="s">
        <v>17</v>
      </c>
      <c r="B8" s="12"/>
      <c r="C8" s="12"/>
      <c r="D8" s="12"/>
      <c r="E8" s="12"/>
      <c r="F8" s="12"/>
    </row>
    <row r="9" spans="1:6" ht="30">
      <c r="A9" s="46" t="s">
        <v>18</v>
      </c>
      <c r="B9" s="12"/>
      <c r="C9" s="12"/>
      <c r="D9" s="12"/>
      <c r="E9" s="12"/>
      <c r="F9" s="12"/>
    </row>
    <row r="10" spans="1:6">
      <c r="A10" s="46" t="s">
        <v>20</v>
      </c>
      <c r="B10" s="12"/>
      <c r="C10" s="12"/>
      <c r="D10" s="12"/>
      <c r="E10" s="12"/>
      <c r="F10" s="12"/>
    </row>
    <row r="11" spans="1:6" ht="15" customHeight="1">
      <c r="A11" s="46" t="s">
        <v>23</v>
      </c>
      <c r="B11" s="12"/>
      <c r="C11" s="12"/>
      <c r="D11" s="12"/>
      <c r="E11" s="12"/>
      <c r="F11" s="12"/>
    </row>
    <row r="12" spans="1:6" ht="30">
      <c r="A12" s="46" t="s">
        <v>21</v>
      </c>
      <c r="B12" s="12"/>
      <c r="C12" s="12"/>
      <c r="D12" s="12"/>
      <c r="E12" s="12"/>
      <c r="F12" s="12"/>
    </row>
    <row r="13" spans="1:6" ht="30">
      <c r="A13" s="46" t="s">
        <v>63</v>
      </c>
      <c r="B13" s="12"/>
      <c r="C13" s="12"/>
      <c r="D13" s="12"/>
      <c r="E13" s="12"/>
      <c r="F13" s="12"/>
    </row>
    <row r="14" spans="1:6" ht="30">
      <c r="A14" s="46" t="s">
        <v>24</v>
      </c>
      <c r="B14" s="12"/>
      <c r="C14" s="12"/>
      <c r="D14" s="12"/>
      <c r="E14" s="12"/>
      <c r="F14" s="12"/>
    </row>
    <row r="15" spans="1:6">
      <c r="A15" s="46" t="s">
        <v>22</v>
      </c>
      <c r="B15" s="12"/>
      <c r="C15" s="12"/>
      <c r="D15" s="12"/>
      <c r="E15" s="12"/>
      <c r="F15" s="12"/>
    </row>
    <row r="16" spans="1:6">
      <c r="A16" s="11"/>
      <c r="B16" s="11"/>
      <c r="C16" s="11"/>
      <c r="D16" s="11"/>
      <c r="E16" s="11"/>
      <c r="F16" s="11"/>
    </row>
    <row r="17" spans="1:6">
      <c r="A17" s="11"/>
      <c r="B17" s="11"/>
      <c r="C17" s="11"/>
      <c r="D17" s="11"/>
      <c r="E17" s="11"/>
      <c r="F17" s="11"/>
    </row>
    <row r="18" spans="1:6">
      <c r="A18" s="11"/>
      <c r="B18" s="11"/>
      <c r="C18" s="11"/>
      <c r="D18" s="11"/>
      <c r="E18" s="11"/>
      <c r="F18" s="11"/>
    </row>
    <row r="19" spans="1:6">
      <c r="A19" s="11"/>
      <c r="B19" s="11"/>
      <c r="C19" s="11"/>
      <c r="D19" s="11"/>
      <c r="E19" s="11"/>
      <c r="F19" s="11"/>
    </row>
    <row r="20" spans="1:6">
      <c r="A20" s="11"/>
      <c r="B20" s="11"/>
      <c r="C20" s="11"/>
      <c r="D20" s="11"/>
      <c r="E20" s="11"/>
      <c r="F20" s="11"/>
    </row>
    <row r="21" spans="1:6" hidden="1">
      <c r="A21" s="11"/>
      <c r="B21" s="11"/>
      <c r="C21" s="11"/>
      <c r="D21" s="11"/>
      <c r="E21" s="11"/>
      <c r="F21" s="11"/>
    </row>
    <row r="22" spans="1:6" hidden="1">
      <c r="A22" s="11"/>
      <c r="B22" s="11"/>
      <c r="C22" s="11"/>
      <c r="D22" s="11"/>
      <c r="E22" s="11"/>
      <c r="F22" s="11"/>
    </row>
    <row r="23" spans="1:6" hidden="1">
      <c r="A23" s="11"/>
      <c r="B23" s="11"/>
      <c r="C23" s="11"/>
      <c r="D23" s="11"/>
      <c r="E23" s="11"/>
      <c r="F23" s="11"/>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sheetPr codeName="Feuil4"/>
  <dimension ref="A1:E18"/>
  <sheetViews>
    <sheetView showGridLines="0" showRowColHeaders="0" workbookViewId="0">
      <selection sqref="A1:XFD1048576"/>
    </sheetView>
  </sheetViews>
  <sheetFormatPr baseColWidth="10" defaultColWidth="0" defaultRowHeight="15" zeroHeight="1"/>
  <cols>
    <col min="1" max="1" width="20.42578125" customWidth="1"/>
    <col min="2" max="2" width="12.42578125" customWidth="1"/>
    <col min="3" max="5" width="11.42578125" customWidth="1"/>
    <col min="6" max="16384" width="11.42578125" hidden="1"/>
  </cols>
  <sheetData>
    <row r="1" spans="1:5" ht="21">
      <c r="A1" s="134" t="str">
        <f>"Fiche "&amp;B3</f>
        <v>Fiche Libéllé Court</v>
      </c>
      <c r="B1" s="134"/>
      <c r="C1" s="134"/>
      <c r="D1" s="134"/>
      <c r="E1" s="134"/>
    </row>
    <row r="2" spans="1:5">
      <c r="A2" s="95"/>
      <c r="B2" s="95"/>
      <c r="C2" s="95"/>
      <c r="D2" s="95"/>
      <c r="E2" s="95"/>
    </row>
    <row r="3" spans="1:5">
      <c r="A3" t="s">
        <v>43</v>
      </c>
      <c r="B3" s="135" t="s">
        <v>48</v>
      </c>
      <c r="C3" s="135"/>
      <c r="D3" s="135"/>
      <c r="E3" s="135"/>
    </row>
    <row r="4" spans="1:5">
      <c r="A4" s="95"/>
      <c r="B4" s="95"/>
      <c r="C4" s="95"/>
      <c r="D4" s="95"/>
      <c r="E4" s="95"/>
    </row>
    <row r="5" spans="1:5">
      <c r="A5" s="24" t="s">
        <v>42</v>
      </c>
      <c r="B5" s="136" t="s">
        <v>49</v>
      </c>
      <c r="C5" s="136"/>
      <c r="D5" s="136"/>
      <c r="E5" s="136"/>
    </row>
    <row r="6" spans="1:5">
      <c r="A6" s="95"/>
      <c r="B6" s="95"/>
      <c r="C6" s="95"/>
      <c r="D6" s="95"/>
      <c r="E6" s="95"/>
    </row>
    <row r="7" spans="1:5" ht="58.5" customHeight="1">
      <c r="A7" s="24" t="s">
        <v>41</v>
      </c>
      <c r="B7" s="137" t="s">
        <v>55</v>
      </c>
      <c r="C7" s="137"/>
      <c r="D7" s="137"/>
      <c r="E7" s="137"/>
    </row>
    <row r="8" spans="1:5">
      <c r="A8" s="95"/>
      <c r="B8" s="95"/>
      <c r="C8" s="95"/>
      <c r="D8" s="95"/>
      <c r="E8" s="95"/>
    </row>
    <row r="9" spans="1:5">
      <c r="A9" t="s">
        <v>44</v>
      </c>
      <c r="B9" s="136" t="s">
        <v>50</v>
      </c>
      <c r="C9" s="136"/>
      <c r="D9" s="136"/>
      <c r="E9" s="136"/>
    </row>
    <row r="10" spans="1:5">
      <c r="A10" s="95"/>
      <c r="B10" s="95"/>
      <c r="C10" s="95"/>
      <c r="D10" s="95"/>
      <c r="E10" s="95"/>
    </row>
    <row r="11" spans="1:5">
      <c r="A11" s="133" t="s">
        <v>52</v>
      </c>
      <c r="B11" s="133"/>
      <c r="C11" s="133" t="s">
        <v>51</v>
      </c>
      <c r="D11" s="133"/>
      <c r="E11" s="133"/>
    </row>
    <row r="12" spans="1:5">
      <c r="A12" t="s">
        <v>53</v>
      </c>
      <c r="B12" s="25"/>
      <c r="C12" s="98" t="s">
        <v>45</v>
      </c>
      <c r="D12" s="98"/>
      <c r="E12" s="82"/>
    </row>
    <row r="13" spans="1:5">
      <c r="A13" t="s">
        <v>54</v>
      </c>
      <c r="B13" s="25"/>
      <c r="C13" s="98" t="s">
        <v>46</v>
      </c>
      <c r="D13" s="98"/>
      <c r="E13" s="82"/>
    </row>
    <row r="14" spans="1:5">
      <c r="B14" s="26"/>
      <c r="C14" s="98" t="s">
        <v>47</v>
      </c>
      <c r="D14" s="98"/>
      <c r="E14" s="83"/>
    </row>
    <row r="15" spans="1:5" hidden="1"/>
    <row r="16" spans="1:5" hidden="1"/>
    <row r="17" hidden="1"/>
    <row r="18" hidden="1"/>
  </sheetData>
  <mergeCells count="15">
    <mergeCell ref="A1:E1"/>
    <mergeCell ref="B3:E3"/>
    <mergeCell ref="B5:E5"/>
    <mergeCell ref="B7:E7"/>
    <mergeCell ref="B9:E9"/>
    <mergeCell ref="C14:D14"/>
    <mergeCell ref="A10:E10"/>
    <mergeCell ref="A8:E8"/>
    <mergeCell ref="A2:E2"/>
    <mergeCell ref="A4:E4"/>
    <mergeCell ref="A6:E6"/>
    <mergeCell ref="A11:B11"/>
    <mergeCell ref="C11:E11"/>
    <mergeCell ref="C12:D12"/>
    <mergeCell ref="C13:D13"/>
  </mergeCells>
  <hyperlinks>
    <hyperlink ref="A1:E1" location="RESUM!A1" display="RESUM!A1"/>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codeName="Feuil5"/>
  <dimension ref="A1:E70"/>
  <sheetViews>
    <sheetView showGridLines="0" showRowColHeaders="0" workbookViewId="0">
      <selection sqref="A1:E1"/>
    </sheetView>
  </sheetViews>
  <sheetFormatPr baseColWidth="10" defaultColWidth="0" defaultRowHeight="15" customHeight="1" zeroHeight="1"/>
  <cols>
    <col min="1" max="1" width="20.42578125" customWidth="1"/>
    <col min="2" max="2" width="12.42578125" customWidth="1"/>
    <col min="3" max="5" width="11.42578125" customWidth="1"/>
    <col min="6" max="16384" width="11.42578125" hidden="1"/>
  </cols>
  <sheetData>
    <row r="1" spans="1:5" ht="21">
      <c r="A1" s="134" t="str">
        <f>"Fiche "&amp;B3</f>
        <v>Fiche Accessoires Harry Potter</v>
      </c>
      <c r="B1" s="134"/>
      <c r="C1" s="134"/>
      <c r="D1" s="134"/>
      <c r="E1" s="134"/>
    </row>
    <row r="2" spans="1:5">
      <c r="A2" s="95"/>
      <c r="B2" s="95"/>
      <c r="C2" s="95"/>
      <c r="D2" s="95"/>
      <c r="E2" s="95"/>
    </row>
    <row r="3" spans="1:5">
      <c r="A3" t="s">
        <v>43</v>
      </c>
      <c r="B3" s="135" t="s">
        <v>56</v>
      </c>
      <c r="C3" s="135"/>
      <c r="D3" s="135"/>
      <c r="E3" s="135"/>
    </row>
    <row r="4" spans="1:5">
      <c r="A4" s="95"/>
      <c r="B4" s="95"/>
      <c r="C4" s="95"/>
      <c r="D4" s="95"/>
      <c r="E4" s="95"/>
    </row>
    <row r="5" spans="1:5">
      <c r="A5" s="24" t="s">
        <v>42</v>
      </c>
      <c r="B5" s="136" t="s">
        <v>61</v>
      </c>
      <c r="C5" s="136"/>
      <c r="D5" s="136"/>
      <c r="E5" s="136"/>
    </row>
    <row r="6" spans="1:5">
      <c r="A6" s="95"/>
      <c r="B6" s="95"/>
      <c r="C6" s="95"/>
      <c r="D6" s="95"/>
      <c r="E6" s="95"/>
    </row>
    <row r="7" spans="1:5" ht="58.5" customHeight="1">
      <c r="A7" s="24" t="s">
        <v>41</v>
      </c>
      <c r="B7" s="137" t="s">
        <v>143</v>
      </c>
      <c r="C7" s="137"/>
      <c r="D7" s="137"/>
      <c r="E7" s="137"/>
    </row>
    <row r="8" spans="1:5">
      <c r="A8" s="95"/>
      <c r="B8" s="95"/>
      <c r="C8" s="95"/>
      <c r="D8" s="95"/>
      <c r="E8" s="95"/>
    </row>
    <row r="9" spans="1:5">
      <c r="A9" t="s">
        <v>44</v>
      </c>
      <c r="B9" s="136" t="s">
        <v>57</v>
      </c>
      <c r="C9" s="136"/>
      <c r="D9" s="136"/>
      <c r="E9" s="136"/>
    </row>
    <row r="10" spans="1:5">
      <c r="A10" s="95"/>
      <c r="B10" s="95"/>
      <c r="C10" s="95"/>
      <c r="D10" s="95"/>
      <c r="E10" s="95"/>
    </row>
    <row r="11" spans="1:5">
      <c r="A11" s="133" t="s">
        <v>52</v>
      </c>
      <c r="B11" s="133"/>
      <c r="C11" s="133" t="s">
        <v>51</v>
      </c>
      <c r="D11" s="133"/>
      <c r="E11" s="133"/>
    </row>
    <row r="12" spans="1:5">
      <c r="A12" t="s">
        <v>53</v>
      </c>
      <c r="B12" s="25" t="s">
        <v>58</v>
      </c>
      <c r="C12" s="98" t="s">
        <v>45</v>
      </c>
      <c r="D12" s="98"/>
      <c r="E12" s="82">
        <v>15</v>
      </c>
    </row>
    <row r="13" spans="1:5">
      <c r="A13" t="s">
        <v>54</v>
      </c>
      <c r="B13" s="25" t="s">
        <v>58</v>
      </c>
      <c r="C13" s="98" t="s">
        <v>46</v>
      </c>
      <c r="D13" s="98"/>
      <c r="E13" s="82">
        <v>5</v>
      </c>
    </row>
    <row r="14" spans="1:5">
      <c r="B14" s="26"/>
      <c r="C14" s="98" t="s">
        <v>47</v>
      </c>
      <c r="D14" s="98"/>
      <c r="E14" s="83">
        <v>15</v>
      </c>
    </row>
    <row r="15" spans="1:5" hidden="1"/>
    <row r="16" spans="1:5" hidden="1">
      <c r="A16" s="64" t="s">
        <v>71</v>
      </c>
      <c r="B16" s="64" t="s">
        <v>76</v>
      </c>
    </row>
    <row r="17" spans="1:2" hidden="1">
      <c r="A17" t="s">
        <v>72</v>
      </c>
      <c r="B17" s="76">
        <v>1</v>
      </c>
    </row>
    <row r="18" spans="1:2" hidden="1">
      <c r="A18" t="s">
        <v>75</v>
      </c>
      <c r="B18" s="76">
        <v>2</v>
      </c>
    </row>
    <row r="19" spans="1:2" ht="15" hidden="1" customHeight="1">
      <c r="A19" t="s">
        <v>73</v>
      </c>
      <c r="B19" s="76">
        <v>3</v>
      </c>
    </row>
    <row r="20" spans="1:2" ht="15" hidden="1" customHeight="1">
      <c r="A20" t="s">
        <v>74</v>
      </c>
      <c r="B20" s="76">
        <v>4</v>
      </c>
    </row>
    <row r="21" spans="1:2" ht="15" hidden="1" customHeight="1"/>
    <row r="22" spans="1:2" ht="15" hidden="1" customHeight="1">
      <c r="A22" s="64" t="s">
        <v>70</v>
      </c>
      <c r="B22" s="65">
        <f>SUBTOTAL(9,B23:B60)</f>
        <v>31</v>
      </c>
    </row>
    <row r="23" spans="1:2" ht="15" hidden="1" customHeight="1">
      <c r="A23" t="s">
        <v>97</v>
      </c>
      <c r="B23">
        <f>IF(A23="",0,1)</f>
        <v>1</v>
      </c>
    </row>
    <row r="24" spans="1:2" ht="15" hidden="1" customHeight="1">
      <c r="A24" t="s">
        <v>122</v>
      </c>
      <c r="B24">
        <f t="shared" ref="B24:B60" si="0">IF(A24="",0,1)</f>
        <v>1</v>
      </c>
    </row>
    <row r="25" spans="1:2" ht="15" hidden="1" customHeight="1">
      <c r="A25" t="s">
        <v>96</v>
      </c>
      <c r="B25">
        <f t="shared" si="0"/>
        <v>1</v>
      </c>
    </row>
    <row r="26" spans="1:2" ht="15" hidden="1" customHeight="1">
      <c r="A26" t="s">
        <v>95</v>
      </c>
      <c r="B26">
        <f t="shared" si="0"/>
        <v>1</v>
      </c>
    </row>
    <row r="27" spans="1:2" ht="15" hidden="1" customHeight="1">
      <c r="A27" t="s">
        <v>98</v>
      </c>
      <c r="B27">
        <f t="shared" si="0"/>
        <v>1</v>
      </c>
    </row>
    <row r="28" spans="1:2" ht="15" hidden="1" customHeight="1">
      <c r="A28" t="s">
        <v>94</v>
      </c>
      <c r="B28">
        <f t="shared" si="0"/>
        <v>1</v>
      </c>
    </row>
    <row r="29" spans="1:2" ht="15" hidden="1" customHeight="1">
      <c r="A29" t="s">
        <v>93</v>
      </c>
      <c r="B29">
        <f t="shared" si="0"/>
        <v>1</v>
      </c>
    </row>
    <row r="30" spans="1:2" ht="15" hidden="1" customHeight="1">
      <c r="A30" t="s">
        <v>100</v>
      </c>
      <c r="B30">
        <f t="shared" si="0"/>
        <v>1</v>
      </c>
    </row>
    <row r="31" spans="1:2" ht="15" hidden="1" customHeight="1">
      <c r="A31" t="s">
        <v>99</v>
      </c>
      <c r="B31">
        <f t="shared" si="0"/>
        <v>1</v>
      </c>
    </row>
    <row r="32" spans="1:2" ht="15" hidden="1" customHeight="1">
      <c r="A32" t="s">
        <v>92</v>
      </c>
      <c r="B32">
        <f t="shared" si="0"/>
        <v>1</v>
      </c>
    </row>
    <row r="33" spans="1:2" ht="15" hidden="1" customHeight="1">
      <c r="A33" t="s">
        <v>91</v>
      </c>
      <c r="B33">
        <f t="shared" si="0"/>
        <v>1</v>
      </c>
    </row>
    <row r="34" spans="1:2" ht="15" hidden="1" customHeight="1">
      <c r="A34" t="s">
        <v>90</v>
      </c>
      <c r="B34">
        <f t="shared" si="0"/>
        <v>1</v>
      </c>
    </row>
    <row r="35" spans="1:2" ht="15" hidden="1" customHeight="1">
      <c r="A35" t="s">
        <v>121</v>
      </c>
      <c r="B35">
        <f t="shared" si="0"/>
        <v>1</v>
      </c>
    </row>
    <row r="36" spans="1:2" ht="15" hidden="1" customHeight="1">
      <c r="A36" t="s">
        <v>89</v>
      </c>
      <c r="B36">
        <f t="shared" si="0"/>
        <v>1</v>
      </c>
    </row>
    <row r="37" spans="1:2" ht="15" hidden="1" customHeight="1">
      <c r="A37" t="s">
        <v>88</v>
      </c>
      <c r="B37">
        <f t="shared" si="0"/>
        <v>1</v>
      </c>
    </row>
    <row r="38" spans="1:2" ht="15" hidden="1" customHeight="1">
      <c r="A38" t="s">
        <v>87</v>
      </c>
      <c r="B38">
        <f t="shared" si="0"/>
        <v>1</v>
      </c>
    </row>
    <row r="39" spans="1:2" ht="15" hidden="1" customHeight="1">
      <c r="A39" t="s">
        <v>128</v>
      </c>
      <c r="B39">
        <f t="shared" si="0"/>
        <v>1</v>
      </c>
    </row>
    <row r="40" spans="1:2" ht="15" hidden="1" customHeight="1">
      <c r="A40" t="s">
        <v>127</v>
      </c>
      <c r="B40">
        <f t="shared" si="0"/>
        <v>1</v>
      </c>
    </row>
    <row r="41" spans="1:2" ht="15" hidden="1" customHeight="1">
      <c r="A41" t="s">
        <v>126</v>
      </c>
      <c r="B41">
        <f t="shared" si="0"/>
        <v>1</v>
      </c>
    </row>
    <row r="42" spans="1:2" ht="15" hidden="1" customHeight="1">
      <c r="A42" t="s">
        <v>125</v>
      </c>
      <c r="B42">
        <f t="shared" si="0"/>
        <v>1</v>
      </c>
    </row>
    <row r="43" spans="1:2" ht="15" hidden="1" customHeight="1">
      <c r="A43" t="s">
        <v>124</v>
      </c>
      <c r="B43">
        <f t="shared" si="0"/>
        <v>1</v>
      </c>
    </row>
    <row r="44" spans="1:2" ht="15" hidden="1" customHeight="1">
      <c r="A44" t="s">
        <v>131</v>
      </c>
      <c r="B44">
        <f t="shared" si="0"/>
        <v>1</v>
      </c>
    </row>
    <row r="45" spans="1:2" ht="15" hidden="1" customHeight="1">
      <c r="A45" t="s">
        <v>120</v>
      </c>
      <c r="B45">
        <f t="shared" si="0"/>
        <v>1</v>
      </c>
    </row>
    <row r="46" spans="1:2" ht="15" hidden="1" customHeight="1">
      <c r="A46" t="s">
        <v>86</v>
      </c>
      <c r="B46">
        <f t="shared" si="0"/>
        <v>1</v>
      </c>
    </row>
    <row r="47" spans="1:2" ht="15" hidden="1" customHeight="1">
      <c r="A47" t="s">
        <v>85</v>
      </c>
      <c r="B47">
        <f t="shared" si="0"/>
        <v>1</v>
      </c>
    </row>
    <row r="48" spans="1:2" ht="15" hidden="1" customHeight="1">
      <c r="A48" t="s">
        <v>84</v>
      </c>
      <c r="B48">
        <f t="shared" si="0"/>
        <v>1</v>
      </c>
    </row>
    <row r="49" spans="1:2" ht="15" hidden="1" customHeight="1">
      <c r="A49" t="s">
        <v>123</v>
      </c>
      <c r="B49">
        <f t="shared" si="0"/>
        <v>1</v>
      </c>
    </row>
    <row r="50" spans="1:2" ht="15" hidden="1" customHeight="1">
      <c r="A50" t="s">
        <v>83</v>
      </c>
      <c r="B50">
        <f t="shared" si="0"/>
        <v>1</v>
      </c>
    </row>
    <row r="51" spans="1:2" ht="15" hidden="1" customHeight="1">
      <c r="A51" t="s">
        <v>119</v>
      </c>
      <c r="B51">
        <f t="shared" si="0"/>
        <v>1</v>
      </c>
    </row>
    <row r="52" spans="1:2" ht="15" hidden="1" customHeight="1">
      <c r="A52" t="s">
        <v>81</v>
      </c>
      <c r="B52">
        <f t="shared" si="0"/>
        <v>1</v>
      </c>
    </row>
    <row r="53" spans="1:2" ht="15" hidden="1" customHeight="1">
      <c r="A53" t="s">
        <v>82</v>
      </c>
      <c r="B53">
        <f t="shared" si="0"/>
        <v>1</v>
      </c>
    </row>
    <row r="54" spans="1:2" ht="15" hidden="1" customHeight="1">
      <c r="B54">
        <f t="shared" si="0"/>
        <v>0</v>
      </c>
    </row>
    <row r="55" spans="1:2" ht="15" hidden="1" customHeight="1">
      <c r="B55">
        <f t="shared" si="0"/>
        <v>0</v>
      </c>
    </row>
    <row r="56" spans="1:2" ht="15" hidden="1" customHeight="1">
      <c r="B56">
        <f t="shared" si="0"/>
        <v>0</v>
      </c>
    </row>
    <row r="57" spans="1:2" ht="15" hidden="1" customHeight="1">
      <c r="B57">
        <f t="shared" si="0"/>
        <v>0</v>
      </c>
    </row>
    <row r="58" spans="1:2" ht="15" hidden="1" customHeight="1">
      <c r="B58">
        <f t="shared" si="0"/>
        <v>0</v>
      </c>
    </row>
    <row r="59" spans="1:2" ht="15" hidden="1" customHeight="1">
      <c r="B59">
        <f t="shared" si="0"/>
        <v>0</v>
      </c>
    </row>
    <row r="60" spans="1:2" ht="15" hidden="1" customHeight="1">
      <c r="B60">
        <f t="shared" si="0"/>
        <v>0</v>
      </c>
    </row>
    <row r="61" spans="1:2" ht="15" hidden="1" customHeight="1"/>
    <row r="62" spans="1:2" ht="15" hidden="1" customHeight="1"/>
    <row r="63" spans="1:2" ht="15" hidden="1" customHeight="1"/>
    <row r="64" spans="1:2" ht="15" hidden="1" customHeight="1"/>
    <row r="65" ht="15" hidden="1" customHeight="1"/>
    <row r="66" ht="15" hidden="1" customHeight="1"/>
    <row r="67" ht="15" hidden="1" customHeight="1"/>
    <row r="68" ht="15" hidden="1" customHeight="1"/>
    <row r="69" ht="15" hidden="1" customHeight="1"/>
    <row r="70" ht="15" hidden="1" customHeight="1"/>
  </sheetData>
  <mergeCells count="15">
    <mergeCell ref="A6:E6"/>
    <mergeCell ref="A1:E1"/>
    <mergeCell ref="A2:E2"/>
    <mergeCell ref="B3:E3"/>
    <mergeCell ref="A4:E4"/>
    <mergeCell ref="B5:E5"/>
    <mergeCell ref="C12:D12"/>
    <mergeCell ref="C13:D13"/>
    <mergeCell ref="C14:D14"/>
    <mergeCell ref="B7:E7"/>
    <mergeCell ref="A8:E8"/>
    <mergeCell ref="B9:E9"/>
    <mergeCell ref="A10:E10"/>
    <mergeCell ref="A11:B11"/>
    <mergeCell ref="C11:E11"/>
  </mergeCells>
  <hyperlinks>
    <hyperlink ref="A1:E1" location="RESUM!A1" display="RESUM!A1"/>
    <hyperlink ref="A51" r:id="rId1" display="https://www.noblecollection.fr/baguette-professeur-severus-rogue-p-678.html"/>
    <hyperlink ref="A45" r:id="rId2" display="https://www.noblecollection.fr/baguette-professeur-minerva-mcgonagall-p-676.html"/>
    <hyperlink ref="A35" r:id="rId3" display="https://www.noblecollection.fr/baguette-professeur-horace-slughorn-p-675.html"/>
    <hyperlink ref="A24" r:id="rId4" display="https://www.noblecollection.fr/baguette-professeur-albus-dumbledore-p-673.html"/>
    <hyperlink ref="A53" r:id="rId5" display="https://www.noblecollection.fr/baguette-viktor-krum-p-669.html"/>
    <hyperlink ref="A52" r:id="rId6" display="https://www.noblecollection.fr/baguette-sirius-black-p-668.html"/>
    <hyperlink ref="A50" r:id="rId7" display="https://www.noblecollection.fr/baguette-ron-weasley-p-664.html"/>
    <hyperlink ref="A49" r:id="rId8" display="https://www.noblecollection.fr/baguette-remus-lupin-p-663.html"/>
    <hyperlink ref="A48" r:id="rId9" display="https://www.noblecollection.fr/baguette-nymphadora-tonks-p-658.html"/>
    <hyperlink ref="A47" r:id="rId10" display="https://www.noblecollection.fr/baguette-neville-londubat-p-656.html"/>
    <hyperlink ref="A46" r:id="rId11" display="https://www.noblecollection.fr/baguette-narcissa-malefoy-p-655.html"/>
    <hyperlink ref="A44" r:id="rId12" display="https://www.noblecollection.fr/baguette-mangemort-vague-p-652.html"/>
    <hyperlink ref="A43" r:id="rId13" display="https://www.noblecollection.fr/baguette-mangemort-serpent-p-651.html"/>
    <hyperlink ref="A42" r:id="rId14" display="https://www.noblecollection.fr/baguette-mangemort-marron-p-650.html"/>
    <hyperlink ref="A41" r:id="rId15" display="https://www.noblecollection.fr/baguette-mangemort-etalon-p-649.html"/>
    <hyperlink ref="A40" r:id="rId16" display="https://www.noblecollection.fr/baguette-mangemort-epine-p-648.html"/>
    <hyperlink ref="A39" r:id="rId17" display="https://www.noblecollection.fr/baguette-mangemort-crane-p-647.html"/>
    <hyperlink ref="A38" r:id="rId18" display="https://www.noblecollection.fr/baguette-luna-lovegood-p-645.html"/>
    <hyperlink ref="A37" r:id="rId19" display="https://www.noblecollection.fr/baguette-lucius-malefoy-p-644.html"/>
    <hyperlink ref="A36" r:id="rId20" display="https://www.noblecollection.fr/baguette-lord-voldemort-p-642.html"/>
    <hyperlink ref="A34" r:id="rId21" display="https://www.noblecollection.fr/baguette-hermione-granger-p-637.html"/>
    <hyperlink ref="A33" r:id="rId22" display="https://www.noblecollection.fr/baguette-harry-potter-p-636.html"/>
    <hyperlink ref="A32" r:id="rId23" display="https://www.noblecollection.fr/baguette-ginny-weasley-p-632.html"/>
    <hyperlink ref="A29" r:id="rId24" display="https://www.noblecollection.fr/baguette-fleur-delacour-p-631.html"/>
    <hyperlink ref="A28" r:id="rId25" display="https://www.noblecollection.fr/baguette-drago-malefoy-p-629.html"/>
    <hyperlink ref="A26" r:id="rId26" display="https://www.noblecollection.fr/baguette-cedric-diggory-p-627.html"/>
    <hyperlink ref="A25" r:id="rId27" display="https://www.noblecollection.fr/baguette-bellatrix-lestrange-p-625.html"/>
    <hyperlink ref="A23" r:id="rId28" display="https://www.noblecollection.fr/baguette-alastor-maugrey-fol-oeil-p-623.html"/>
    <hyperlink ref="A27" r:id="rId29" display="https://www.noblecollection.fr/baguette-dolores-ombrage-harry-potter-p-380.html"/>
    <hyperlink ref="A31" r:id="rId30" display="BAGUETTES DES JUMEAUX WEASLEY"/>
    <hyperlink ref="A30" r:id="rId31" display="BAGUETTES DES JUMEAUX WEASLEY"/>
  </hyperlinks>
  <pageMargins left="0.7" right="0.7" top="0.75" bottom="0.75" header="0.3" footer="0.3"/>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8</vt:i4>
      </vt:variant>
    </vt:vector>
  </HeadingPairs>
  <TitlesOfParts>
    <vt:vector size="9" baseType="lpstr">
      <vt:lpstr>RESUM</vt:lpstr>
      <vt:lpstr>JOURS</vt:lpstr>
      <vt:lpstr>Liste_Acc_Divers</vt:lpstr>
      <vt:lpstr>Liste_Baguettes</vt:lpstr>
      <vt:lpstr>Liste_Costumes_Acc</vt:lpstr>
      <vt:lpstr>Liste_Maisons</vt:lpstr>
      <vt:lpstr>Liste_Nbr_Maisons</vt:lpstr>
      <vt:lpstr>M_MME</vt:lpstr>
      <vt:lpstr>CONTRAT!Zone_d_impression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lemer</dc:creator>
  <cp:lastModifiedBy>steven lemer</cp:lastModifiedBy>
  <cp:lastPrinted>2018-03-29T11:27:43Z</cp:lastPrinted>
  <dcterms:created xsi:type="dcterms:W3CDTF">2018-03-06T16:05:24Z</dcterms:created>
  <dcterms:modified xsi:type="dcterms:W3CDTF">2018-03-29T11:45:30Z</dcterms:modified>
</cp:coreProperties>
</file>